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DA\NYILV\DKF\2018\2018....következő\"/>
    </mc:Choice>
  </mc:AlternateContent>
  <bookViews>
    <workbookView xWindow="90" yWindow="420" windowWidth="15480" windowHeight="6990"/>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SZKH" sheetId="21" r:id="rId10"/>
    <sheet name="Alapa" sheetId="3" r:id="rId11"/>
  </sheets>
  <externalReferences>
    <externalReference r:id="rId12"/>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_xlnm.Database">[1]Tartalomj.!$A$1:$D$108</definedName>
    <definedName name="MPR">#REF!</definedName>
    <definedName name="nyomtat">#REF!</definedName>
    <definedName name="_xlnm.Print_Titles" localSheetId="4">'HIPA-03'!$1:$11</definedName>
    <definedName name="_xlnm.Print_Area" localSheetId="1">'HIPA-00'!$A$1:$E$37</definedName>
    <definedName name="_xlnm.Print_Area" localSheetId="2">'HIPA-01'!$A$8:$E$50</definedName>
    <definedName name="_xlnm.Print_Area" localSheetId="3">'HIPA-02'!$A$1:$E$48</definedName>
    <definedName name="_xlnm.Print_Area" localSheetId="4">'HIPA-03'!$A$1:$H$29</definedName>
    <definedName name="_xlnm.Print_Area" localSheetId="5">'HIPA-04'!$A$1:$E$38</definedName>
    <definedName name="_xlnm.Print_Area" localSheetId="6">'HIPA-05'!$A$1:$N$56</definedName>
    <definedName name="_xlnm.Print_Area" localSheetId="7">INNOV!$A$1:$F$20</definedName>
    <definedName name="_xlnm.Print_Area" localSheetId="8">REHAB!$A$1:$I$20</definedName>
    <definedName name="_xlnm.Print_Area" localSheetId="9">SZKH!$A$1:$E$42</definedName>
    <definedName name="_xlnm.Print_Area" localSheetId="0">Tartalom!$A$1:$D$37</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H55" i="76" l="1"/>
  <c r="E55" i="76"/>
  <c r="D56" i="76"/>
  <c r="D52" i="76"/>
  <c r="V2" i="76"/>
  <c r="D51" i="76"/>
  <c r="D45" i="8"/>
  <c r="C45" i="8"/>
  <c r="D43" i="8"/>
  <c r="D42" i="8"/>
  <c r="D6" i="21"/>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D23" i="21"/>
  <c r="D24" i="21" s="1"/>
  <c r="D25" i="21" s="1"/>
  <c r="D39" i="21"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D12" i="18"/>
  <c r="E23" i="76"/>
  <c r="D32" i="17"/>
  <c r="D37" i="17" s="1"/>
  <c r="E19" i="10"/>
  <c r="E18" i="10"/>
  <c r="E17" i="10"/>
  <c r="E16" i="10"/>
  <c r="E15" i="10"/>
  <c r="D16" i="10"/>
  <c r="D15" i="10"/>
  <c r="D21" i="10"/>
  <c r="D25" i="17"/>
  <c r="D15" i="9" s="1"/>
  <c r="D14" i="9" s="1"/>
  <c r="C25" i="17"/>
  <c r="D37" i="21"/>
  <c r="A10" i="21"/>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c r="A5" i="76"/>
  <c r="A4" i="76"/>
  <c r="A7" i="20"/>
  <c r="F10" i="18"/>
  <c r="H5" i="18"/>
  <c r="A5" i="18"/>
  <c r="A4" i="18"/>
  <c r="C10" i="21"/>
  <c r="D5" i="21"/>
  <c r="C5" i="21"/>
  <c r="A5" i="21"/>
  <c r="C4" i="21"/>
  <c r="A4" i="21"/>
  <c r="A6" i="20"/>
  <c r="H18" i="18"/>
  <c r="G18" i="18"/>
  <c r="E20" i="18"/>
  <c r="C20" i="18"/>
  <c r="D20" i="18" s="1"/>
  <c r="D15" i="18"/>
  <c r="F15" i="18"/>
  <c r="D16" i="18"/>
  <c r="F16" i="18"/>
  <c r="D17" i="18"/>
  <c r="D14" i="18"/>
  <c r="F14" i="18"/>
  <c r="F5" i="18"/>
  <c r="F4" i="18"/>
  <c r="D17" i="8"/>
  <c r="D16" i="8"/>
  <c r="D15" i="8"/>
  <c r="D10" i="17"/>
  <c r="E5" i="17"/>
  <c r="D5" i="17"/>
  <c r="A5" i="17"/>
  <c r="D4" i="17"/>
  <c r="A4" i="17"/>
  <c r="C10" i="13"/>
  <c r="B14" i="13"/>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D42" i="21"/>
  <c r="D41" i="21"/>
  <c r="L35" i="76"/>
  <c r="D14" i="10"/>
  <c r="D13" i="8" s="1"/>
  <c r="E14" i="10"/>
  <c r="H34" i="76"/>
  <c r="J35" i="76"/>
  <c r="I34" i="76" l="1"/>
  <c r="D25" i="11"/>
  <c r="D26" i="11" s="1"/>
  <c r="G34" i="76"/>
  <c r="E34" i="76"/>
  <c r="I24" i="76"/>
  <c r="D23" i="11"/>
  <c r="D24" i="11" s="1"/>
  <c r="E24" i="76"/>
  <c r="D35" i="76"/>
  <c r="C37" i="76" s="1"/>
  <c r="C36" i="76"/>
  <c r="C25" i="10"/>
  <c r="C28" i="10"/>
  <c r="D34" i="76" l="1"/>
  <c r="D24" i="76"/>
  <c r="G25" i="10"/>
  <c r="D25" i="10"/>
  <c r="C26" i="10"/>
  <c r="C27" i="10" s="1"/>
  <c r="G28" i="10"/>
  <c r="D28" i="10"/>
  <c r="E28" i="10" s="1"/>
  <c r="D27" i="10" l="1"/>
  <c r="E27" i="10" s="1"/>
  <c r="G27" i="10"/>
  <c r="C29" i="10"/>
  <c r="H28" i="10"/>
  <c r="E25" i="10"/>
  <c r="D26" i="10"/>
  <c r="E26" i="10" s="1"/>
  <c r="G26" i="10"/>
  <c r="H25" i="10"/>
  <c r="H26" i="10" l="1"/>
  <c r="D29" i="10"/>
  <c r="H27" i="10"/>
  <c r="H29" i="10" s="1"/>
  <c r="E20" i="10" s="1"/>
  <c r="E21" i="10" s="1"/>
  <c r="D14" i="8" s="1"/>
  <c r="D18" i="8" s="1"/>
  <c r="D19" i="8" l="1"/>
  <c r="D20" i="8"/>
  <c r="D17" i="13"/>
  <c r="D19" i="13" s="1"/>
  <c r="D20" i="13" s="1"/>
  <c r="C38" i="76"/>
  <c r="D21" i="8" l="1"/>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E47" i="76" s="1"/>
  <c r="F49" i="76" l="1"/>
  <c r="E49" i="76"/>
  <c r="J48" i="76"/>
  <c r="K49" i="76"/>
  <c r="N47" i="76"/>
  <c r="L48" i="76"/>
  <c r="I48" i="76"/>
  <c r="I47" i="76"/>
  <c r="L49" i="76"/>
  <c r="I49" i="76"/>
  <c r="J47" i="76"/>
  <c r="K47" i="76"/>
  <c r="H48" i="76"/>
  <c r="M49" i="76"/>
  <c r="D22" i="8"/>
  <c r="D24" i="8" s="1"/>
  <c r="N49" i="76"/>
  <c r="N48" i="76"/>
  <c r="K48" i="76"/>
  <c r="M48" i="76"/>
  <c r="H49" i="76"/>
  <c r="G49" i="76"/>
  <c r="G47" i="76"/>
  <c r="L47" i="76"/>
  <c r="G48" i="76"/>
  <c r="M47" i="76"/>
  <c r="H47" i="76"/>
  <c r="F47" i="76"/>
  <c r="J49" i="76"/>
  <c r="D42" i="76"/>
  <c r="D25" i="8" s="1"/>
  <c r="E48" i="76"/>
  <c r="F48" i="76"/>
  <c r="D26" i="8" l="1"/>
  <c r="D27" i="8" s="1"/>
  <c r="D47" i="76"/>
  <c r="D49" i="76"/>
  <c r="D48" i="76"/>
  <c r="D29" i="8" l="1"/>
  <c r="D28" i="8"/>
  <c r="D30" i="8"/>
  <c r="D31" i="8" s="1"/>
  <c r="D47" i="8" l="1"/>
  <c r="D34" i="8"/>
  <c r="D46" i="8" s="1"/>
  <c r="D35" i="8"/>
  <c r="D33" i="8"/>
  <c r="D32" i="8" l="1"/>
  <c r="D36" i="8" s="1"/>
</calcChain>
</file>

<file path=xl/comments1.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(2019. már­cius 15-én)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A második előlegrészlet a naptári évvel egyező üzleti éves vállalkozás esetén a tárgyévet követő második év harmadik hóbapjának 15. napja (2020. március 15).  A bevallandó összeg a 18. sorban szereplő adóösszeg (a 2018-ban kezdődő adóév adójának) fele. Természetesen március 15-én sosem esedékes a fizetési kötelezettség, mert március 15-e nemzeti ünnepünk. Ezért a fizetési határnap mindig a március 15-ét követő munkanap (</t>
        </r>
        <r>
          <rPr>
            <b/>
            <sz val="9"/>
            <color indexed="81"/>
            <rFont val="Arial Narrow"/>
            <family val="2"/>
            <charset val="238"/>
          </rPr>
          <t>2020-</t>
        </r>
        <r>
          <rPr>
            <b/>
            <sz val="9"/>
            <color indexed="81"/>
            <rFont val="Segoe UI"/>
            <family val="2"/>
            <charset val="238"/>
          </rPr>
          <t xml:space="preserve">ban március 16-a) .  </t>
        </r>
      </text>
    </comment>
    <comment ref="B48" authorId="1" shapeId="0">
      <text>
        <r>
          <rPr>
            <sz val="9"/>
            <color indexed="81"/>
            <rFont val="Tahoma"/>
            <family val="2"/>
            <charset val="238"/>
          </rPr>
          <t xml:space="preserve">Htv. 41. §. (9) bek.: A társasági adóelőleg-kiegészítésre kötelezett iparűzési adóalany köteles az adóévre megfizetett iparűzési adóelőleget a várható éves fizetendő adó összegére kiegészíteni.
Tao tv. 26. § (10) bek.: </t>
        </r>
        <r>
          <rPr>
            <b/>
            <sz val="9"/>
            <color indexed="81"/>
            <rFont val="Tahoma"/>
            <family val="2"/>
            <charset val="238"/>
          </rPr>
          <t>A kettős könyvvitelt vezető belföldi illetőségű adózónak</t>
        </r>
        <r>
          <rPr>
            <sz val="9"/>
            <color indexed="81"/>
            <rFont val="Tahoma"/>
            <family val="2"/>
            <charset val="238"/>
          </rPr>
          <t xml:space="preserve"> és a külföldi vállalkozónak </t>
        </r>
        <r>
          <rPr>
            <b/>
            <sz val="9"/>
            <color indexed="81"/>
            <rFont val="Tahoma"/>
            <family val="2"/>
            <charset val="238"/>
          </rPr>
          <t>az adóelőleget az adóévben az adóévi várható fizetendő adó összegére ki kell egészítenie</t>
        </r>
        <r>
          <rPr>
            <sz val="9"/>
            <color indexed="81"/>
            <rFont val="Tahoma"/>
            <family val="2"/>
            <charset val="238"/>
          </rPr>
          <t>,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t>
        </r>
        <r>
          <rPr>
            <b/>
            <sz val="9"/>
            <color indexed="81"/>
            <rFont val="Tahoma"/>
            <family val="2"/>
            <charset val="238"/>
          </rPr>
          <t xml:space="preserve"> E rendelkezés nem vonatkozik arra az adózóra, amelynek az adóévet megelőző adóévben az éves szinten számított árbevétele nem haladta meg a 100 millió forintot.</t>
        </r>
        <r>
          <rPr>
            <sz val="9"/>
            <color indexed="81"/>
            <rFont val="Tahoma"/>
            <family val="2"/>
            <charset val="238"/>
          </rPr>
          <t xml:space="preserve">
</t>
        </r>
      </text>
    </comment>
  </commentList>
</comments>
</file>

<file path=xl/comments2.xml><?xml version="1.0" encoding="utf-8"?>
<comments xmlns="http://schemas.openxmlformats.org/spreadsheetml/2006/main">
  <authors>
    <author>kriszti</author>
  </authors>
  <commentList>
    <comment ref="B16" authorId="0"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3.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4.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<sst xmlns="http://schemas.openxmlformats.org/spreadsheetml/2006/main" count="566" uniqueCount="398">
  <si>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</si>
  <si>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</si>
  <si>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</si>
  <si>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</si>
  <si>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</si>
  <si>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</si>
  <si>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</si>
  <si>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</si>
  <si>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</si>
  <si>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</si>
  <si>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</si>
  <si>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</si>
  <si>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</si>
  <si>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</si>
  <si>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</si>
  <si>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</si>
  <si>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</si>
  <si>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</si>
  <si>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</si>
  <si>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</si>
  <si>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</si>
  <si>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</si>
  <si>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</si>
  <si>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</si>
  <si>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</si>
  <si>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</si>
  <si>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</si>
  <si>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</si>
  <si>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</si>
  <si>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</si>
  <si>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</si>
  <si>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</si>
  <si>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</si>
  <si>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</si>
  <si>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</si>
  <si>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</si>
  <si>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</si>
  <si>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</si>
  <si>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</si>
  <si>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</si>
  <si>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</si>
  <si>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</si>
  <si>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</si>
  <si>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</si>
  <si>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</si>
  <si>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</si>
  <si>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</si>
  <si>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</si>
  <si>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</si>
  <si>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</si>
  <si>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</si>
  <si>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</si>
  <si>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</si>
  <si>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</si>
  <si>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</si>
  <si>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</si>
  <si>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</si>
  <si>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</si>
  <si>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</si>
  <si>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</si>
  <si>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</si>
  <si>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</si>
  <si>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</si>
  <si>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</si>
  <si>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</si>
  <si>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</si>
  <si>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</si>
  <si>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</si>
  <si>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</si>
  <si>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</si>
  <si>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</si>
  <si>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</si>
  <si>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</si>
  <si>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</si>
  <si>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</si>
  <si>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</si>
  <si>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</si>
  <si>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</si>
  <si>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</si>
  <si>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</si>
  <si>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</si>
  <si>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</si>
  <si>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</si>
  <si>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</si>
  <si>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</si>
  <si>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</si>
  <si>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</si>
  <si>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</si>
  <si>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</si>
  <si>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</si>
  <si>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</si>
  <si>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</si>
  <si>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</si>
  <si>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</si>
  <si>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</si>
  <si>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</si>
  <si>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</si>
  <si>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</si>
  <si>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</si>
  <si>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</si>
  <si>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</si>
  <si>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</si>
  <si>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</si>
  <si>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</si>
  <si>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</si>
  <si>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</si>
  <si>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</si>
  <si>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 xml:space="preserve">15. Az ideiglenes jellegű iparűzési tevékenység után az adóévben megfizetett és az önkormányzatnál levonható adóátalány összege.
</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</si>
  <si>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</si>
  <si>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</si>
  <si>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</si>
  <si>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</si>
  <si>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</si>
  <si>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</si>
  <si>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</si>
  <si>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</si>
  <si>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</si>
  <si>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</si>
  <si>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</si>
  <si>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</si>
  <si>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</si>
  <si>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</si>
  <si>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</si>
  <si>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</si>
  <si>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</si>
  <si>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</si>
  <si>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</si>
  <si>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</si>
  <si>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</si>
  <si>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</si>
  <si>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</si>
  <si>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</si>
  <si>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</si>
  <si>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</si>
  <si>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</si>
  <si>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</si>
  <si>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</si>
  <si>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</si>
  <si>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</si>
  <si>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</si>
  <si>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</si>
  <si>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</si>
  <si>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</si>
  <si>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</si>
  <si>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</si>
  <si>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</si>
  <si>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</si>
  <si>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</si>
  <si>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</si>
  <si>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</si>
  <si>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</si>
  <si>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</si>
  <si>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</si>
  <si>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</si>
  <si>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</si>
  <si>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</si>
  <si>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</si>
  <si>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</si>
  <si>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</si>
  <si>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</si>
  <si>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</si>
  <si>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</si>
  <si>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</si>
  <si>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</si>
  <si>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</si>
  <si>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</si>
  <si>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</si>
  <si>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Szakképzési hozzájárulás számítása</t>
  </si>
  <si>
    <t>SZAKKÉPZÉSI HOZZÁJÁRULÁS SZÁMÍTÁSA</t>
  </si>
  <si>
    <t>Tétel megnevezése</t>
  </si>
  <si>
    <t>SZKH</t>
  </si>
  <si>
    <t>Adó alapját csökkentő kedvezmények  Szht. 4. §</t>
  </si>
  <si>
    <t xml:space="preserve">A szakképzési hozzájárulás kedvezményekkel csökkentett alapja  </t>
  </si>
  <si>
    <t>Számított adó</t>
  </si>
  <si>
    <t>Éves nettó kötelezettség</t>
  </si>
  <si>
    <t>Előleg bevallások összesen (1-11. hónapok)</t>
  </si>
  <si>
    <t>Az éves kötelezettség és az előlegek különbözete</t>
  </si>
  <si>
    <t>Szociális hozzájárulási adó alapja (Szhj. 4§ (1))</t>
  </si>
  <si>
    <t xml:space="preserve">   </t>
  </si>
  <si>
    <t>e) a d) pont szerinti teljesítés esetén a bruttó kötelezettség csökkenthető az 5. § ab) pontja szerinti gyakorlati képzésre a 8. § (1) bekezdése alapján számított csökkentő tétel, de legfeljebb a bruttó kötelezettség 16,5 százaléka mértékéig, feltéve, hogy a hozzájárulásra kötelezett</t>
  </si>
  <si>
    <t>6. § Az a hozzájárulásra kötelezett, aki hozzájárulási kötelezettségének nem, részben vagy időszakosan tesz eleget az 5. § szerinti gyakorlati képzés szervezésével, valamint az 5. § d) pontja szerinti saját munkavállalói részére szervezett képzéssel, a bruttó kötelezettségét vagy a 9. § (1) bekezdés c) pontja szerinti nettó kötelezettségét az állami adóhatóságnál vezetett számlára történő befizetéssel teljesíti.</t>
  </si>
  <si>
    <t>7. § A szakképzési hozzájárulási kötelezettség teljesítésének módját - e törvény keretei között - a hozzájárulásra kötelezett maga választja meg.</t>
  </si>
  <si>
    <t>Könyvelt járulék kötelezettség</t>
  </si>
  <si>
    <t>A szakképzési hozzájárulás teljesítése (Szhj 5. §</t>
  </si>
  <si>
    <t>Pénzügyi kötelezettséget csökkentő tételek összesen:</t>
  </si>
  <si>
    <t>Az éves kötelezettség és a könyvelt járulék eltérése</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</si>
  <si>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</si>
  <si>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</si>
  <si>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</si>
  <si>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</si>
  <si>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</si>
  <si>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</si>
  <si>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</si>
  <si>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</si>
  <si>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</si>
  <si>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</si>
  <si>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</si>
  <si>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</si>
  <si>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</si>
  <si>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</si>
  <si>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</si>
  <si>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</si>
  <si>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</si>
  <si>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</si>
  <si>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</si>
  <si>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</si>
  <si>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</si>
  <si>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</si>
  <si>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</si>
  <si>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</si>
  <si>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</si>
  <si>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</si>
  <si>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</si>
  <si>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</si>
  <si>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</si>
  <si>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</si>
  <si>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</si>
  <si>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</si>
  <si>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</si>
  <si>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</si>
  <si>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</si>
  <si>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57 Társasági adó törvény szerint elszámolható értékcsökkenés</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</si>
  <si>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</si>
  <si>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</si>
  <si>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</si>
  <si>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</si>
  <si>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</si>
  <si>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</si>
  <si>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</si>
  <si>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</si>
  <si>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</si>
  <si>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</si>
  <si>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</si>
  <si>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</si>
  <si>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</si>
  <si>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</si>
  <si>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</si>
  <si>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</si>
  <si>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</si>
  <si>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</si>
  <si>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</si>
  <si>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</si>
  <si>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</si>
  <si>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</si>
  <si>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</si>
  <si>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</si>
  <si>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</si>
  <si>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</si>
  <si>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</si>
  <si>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</si>
  <si>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</si>
  <si>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</si>
  <si>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</si>
  <si>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</si>
  <si>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</si>
  <si>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</si>
  <si>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</si>
  <si>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t xml:space="preserve">15. Az ideiglenes jellegű iparűzési tevékenység után az adóévben megfizetett és az önkormányzatnál levonható adóátalány összege. (Htv. 40/A.§ (1) bek. a) pontja szerint)
</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</si>
  <si>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</si>
  <si>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a) a szakképzésről szóló törvényben foglaltak szerint azon iskolai rendszerű képzések esetében, amelyek állami fenntartású szakképző iskolában vagy szakképzési megállapodás alapján, költségvetési hozzájárulással nem állami szakképző iskolában kerülnek megszervezésre</t>
  </si>
  <si>
    <t>aa) a szakképzésről szóló törvényben meghatározott szakképző iskola (a továbbiakban: szakképző iskola) és a hozzájárulásra kötelezett között létrejött együttműködési megállapodás alapján, az iskolai rendszerű szakképzésben a nappali rendszerű oktatásban és a felnőttoktatásban, vagy</t>
  </si>
  <si>
    <t>d) a hozzájárulásra kötelezett saját munkavállalói számára a felnőttképzésről szóló törvényben meghatározott felnőttképzési szerződés és a munka törvénykönyvéről szóló törvény szerinti tanulmányi szerződés vagy a tanulmányok folytatására történő munkáltatói kötelezés alapján megszervezett szakmai vagy nyelvi, valamint egyes - a közúti közlekedéssel összefüggő - hatósági képzéseknek a saját munkavállalók képzésére vonatkozó költségek elszámolásának részletes szabályairól szóló miniszteri rendeletben meghatározott költségeivel,</t>
  </si>
  <si>
    <t xml:space="preserve">c) az államilag támogatott létszám tekintetében
ca) gyakorlatigényes alapképzési szak vagy </t>
  </si>
  <si>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</si>
  <si>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</si>
  <si>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</si>
  <si>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</si>
  <si>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</si>
  <si>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</si>
  <si>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</si>
  <si>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</si>
  <si>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</si>
  <si>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</si>
  <si>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</si>
  <si>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</si>
  <si>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</si>
  <si>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</si>
  <si>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</si>
  <si>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</si>
  <si>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</si>
  <si>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</si>
  <si>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</si>
  <si>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</si>
  <si>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7. Figyelembe vehető elábé és a közvetített szolgáltatások értékének együttes összege  [legfeljebb 500 M Ft nettó árbevételű adózó esetén: (1.+2.), 500 M Ft feletti  nettó árbevétel esetén: (3.+4+5+6.) ]</t>
  </si>
  <si>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</si>
  <si>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</si>
  <si>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</si>
  <si>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</si>
  <si>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</si>
  <si>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</si>
  <si>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</si>
  <si>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(2018. évi alapbér: 138.000,-Ft)</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</si>
  <si>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</si>
  <si>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</si>
  <si>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</si>
  <si>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</si>
  <si>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</si>
  <si>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</si>
  <si>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</si>
  <si>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</si>
  <si>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</si>
  <si>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</si>
  <si>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Az adóévben megfizetett ideiglenes jellegű tevékenység utáni adó (Htv. 40/A. § (1) bek.)</t>
  </si>
  <si>
    <t>A foglalkoztatás növeléséhez kapcsolódó adóalap-mentesség (növekménye után 1 millió forint/fő összeggel) (Htv. 39/D §-a szerint)</t>
  </si>
  <si>
    <t>A foglalkoztatás csökkentéséhez kapcsolódó adóalap-növekmény (Htv. 39/D § (6) bek. szerint)</t>
  </si>
  <si>
    <t>(201901.01-től megszűnik)</t>
  </si>
  <si>
    <t>19. Adóelőlegre befizetett összeg</t>
  </si>
  <si>
    <t>ADÓELŐLEG:</t>
  </si>
  <si>
    <t>Tárgyévre befizetett adóelőleg:</t>
  </si>
  <si>
    <t xml:space="preserve">     - Tárgyévet követő év március 15-ig megfizetett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</si>
  <si>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</si>
  <si>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</si>
  <si>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</si>
  <si>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</si>
  <si>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</si>
  <si>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</si>
  <si>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</si>
  <si>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E39</t>
  </si>
  <si>
    <t>E40</t>
  </si>
  <si>
    <t>A foglalkoztatás növeléséhez kapcsolódó adóalap-mentesség</t>
  </si>
  <si>
    <t>A foglalkoztatás csökkentéséhez kapcsolódó adóalap-növekmény</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</si>
  <si>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</si>
  <si>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</si>
  <si>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</si>
  <si>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</si>
  <si>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</si>
  <si>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</si>
  <si>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</si>
  <si>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</si>
  <si>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</si>
  <si>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Tárgyévet  követő év március 15-ig megfizetett adóelőleg:</t>
  </si>
  <si>
    <t xml:space="preserve">     - Tárgyévet év szeptember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</si>
  <si>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</si>
  <si>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</si>
  <si>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</si>
  <si>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</si>
  <si>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</si>
  <si>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</si>
  <si>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</si>
  <si>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</si>
  <si>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</si>
  <si>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</si>
  <si>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</si>
  <si>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</si>
  <si>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</si>
  <si>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</si>
  <si>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</si>
  <si>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</si>
  <si>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</si>
  <si>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ea) az 5. § ab) alpontja szerint, az év 1-6. és 9-12. hónapjában legalább - a kis- és középvállalkozásokról, fejlődésük támogatásáról szóló 2004. évi XXXIV. törvény 4. § (2)-(6) bekezdése szerinti partner- vagy kapcsolódó vállalkozás esetében együttesen számított - 30 fő tanulószerződéses tanuló gyakorlati képzésével teljesíti részben a hozzájárulási kötelezettségét, és
eb) az elszámolt képzésről a jogszabályban előírt adatszolgáltatást az állami szakképzési és felnőttképzési szervhez a 9. § (1) bekezdés c) pontjában meghatározott határidőig teljesítette. A határidő elmulasztása esetén igazolási kérelem benyújtásának helye nincs.</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</si>
  <si>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</si>
  <si>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</si>
  <si>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</si>
  <si>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</si>
  <si>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</si>
  <si>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</si>
  <si>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</si>
  <si>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</si>
  <si>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Ha a vállalkozó több önkormányzat illetékességi területén vagy külföldön végez állandó jellegű iparűzési tevékenységet, akkor az adó alapját - a tevékenység sajátosságaira leginkább jellemzően - a vállalkozónak kell a Htv. 3. számú mellékletben meghatározottak szerint megosztania. (Htv. 39. § (2) bek.)</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</si>
  <si>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</si>
  <si>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</si>
  <si>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</si>
  <si>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</si>
  <si>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</si>
  <si>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</si>
  <si>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</si>
  <si>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</si>
  <si>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</si>
  <si>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</si>
  <si>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</si>
  <si>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</si>
  <si>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</si>
  <si>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</si>
  <si>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</si>
  <si>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</si>
  <si>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</si>
  <si>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2011. évi CLV. törvény a szakképzési hozzájárulásról és a képzés fejlesztésének támogatásáról</t>
  </si>
  <si>
    <t>(1a)A szakképzési hozzájárulás alapját csökkenti az azon foglalkoztatott természetes személyeknek (munkavállalóknak) a szociális hozzájárulási adó alapjának megállapításánál figyelembe vett, a munkavállalót terhelő közterhekkel és más levonásokkal nem csökkentett (bruttó) munkabérének összege, de legfeljebb a kedvezménnyel érintett munkavállalónként havonta 100 ezer forint, amely munkavállalók munkaviszonyára tekintettel a tárgyhónapban a szociális hozzájárulási adó alanya</t>
  </si>
  <si>
    <t>a) a pályakezdő munkavállalók után az egyes adótörvények és azzal összefüggő egyéb törvények módosításáról szóló 2011. évi CLVI. törvény (a továbbiakban: Eat.) 462/B. § (2) bekezdése szerint,</t>
  </si>
  <si>
    <t>b) a tartósan álláskereső személyek után az Eat. 462/C. § (2) bekezdése szerint,</t>
  </si>
  <si>
    <t>c) a gyermekgondozási díj, a gyermekgondozást segítő ellátás vagy a gyermeknevelési támogatás folyósítása alatt vagy azt követően foglalkoztatott munkavállalók után az Eat. 462/D. § (2) bekezdése szerint,</t>
  </si>
  <si>
    <t>d) a gyermekgondozási díj, a gyermekgondozást segítő ellátás vagy a gyermeknevelési támogatás folyósítása alatt vagy azt követően foglalkoztatott munkavállalók után az Eat. 462/D. § (3) bekezdése szerint, vagy</t>
  </si>
  <si>
    <t>e) a szabad vállalkozási zónában működő vállalkozás által foglalkoztatott új munkavállalók után az Eat. 462/E. § szerint</t>
  </si>
  <si>
    <t>a foglalkoztatás első két évében, a d) pont szerinti esetben a foglalkoztatás első három évében igénybe vehető szociális hozzájárulási adókedvezményt érvényesít. Részmunkaidős foglalkoztatott esetén - kivéve a c) és d) pont szerinti esetet - legfeljebb 100 ezer forint arányosan csökkentett része vehető figyelembe. E bekezdés alkalmazásában részmunkaidős foglalkoztatásnak minősül az a foglalkoztatás, amelynek munkaszerződésben meghatározott időtartama nem éri el a betöltött munkakörre érvényes teljes munkaidőt.</t>
  </si>
  <si>
    <t>(1b) A szakképzési hozzájárulás alapját csökkenti az azon foglalkoztatott természetes személyeknek (munkavállalóknak) a szociális hozzájárulási adó alapjának megállapításánál figyelembe vett, a munkavállalót terhelő közterhekkel és más levonásokkal nem csökkentett (bruttó) munkabérének összege, de legfeljebb a kedvezménnyel érintett munkavállalónként havonta 500 ezer forint, amely munkavállalók munkaviszonyára tekintettel a tárgyhónapban a szociális hozzájárulási adó alanya az Eat. 462/F. §-ában meghatározott, kutatók foglalkoztatása után járó az Eat. 459. § (1) bekezdésében meghatározott adómérték szerinti szociális hozzájárulási adókedvezményt érvényesít. Részmunkaidős foglalkoztatott esetén legfeljebb 500 ezer forint arányosan csökkentett része vehető figyelembe. E bekezdés alkalmazásában részmunkaidős foglalkoztatásnak az a foglalkoztatás minősül, amelynek munkaszerződésben meghatározott időtartama nem éri el a betöltött munkakörre érvényes teljes munkaidőt.</t>
  </si>
  <si>
    <t>2019. január 1-től változni fog!</t>
  </si>
  <si>
    <t>ab) a szakképző iskola tanulója és a hozzájárulásra kötelezett között létrejött tanulószerződés alapján folytatott gyakorlati képzés - ideértve a szorgalmi idő befejezését követő összefüggő szakmai gyakorlatot is - szervezésével,</t>
  </si>
  <si>
    <t>cb) duális képzés
keretében szervezett szakmai gyakorlattal, ha a szakmai gyakorlatra külső képzőhelyen, a hallgatóval kötött munkaszerződés alapján kerül sor,</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</si>
  <si>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</si>
  <si>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</si>
  <si>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</si>
  <si>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</si>
  <si>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Feltöltési kötelezettség címén befizetett összeg (Art. 2. sz. melléklet II/b.) pont) tárgyév utolsó hónapjának 20-ig. (Art. 231. § (1) bek.)</t>
  </si>
  <si>
    <t>munkalapon a Székhely oszlopban a 23. sz. sortól kitöltendőek a zöld cellák:</t>
  </si>
  <si>
    <t>E56</t>
  </si>
  <si>
    <t>Feltöltési kötelezettség címén befizetett összeg</t>
  </si>
  <si>
    <t>HIPA-05'!A56</t>
  </si>
  <si>
    <t>OA-03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</si>
</sst>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F_t_-;\-* #,##0.00\ _F_t_-;_-* &quot;-&quot;??\ _F_t_-;_-@_-"/>
    <numFmt numFmtId="164" formatCode="#,##0_ ;[Red]\-#,##0\ "/>
    <numFmt numFmtId="165" formatCode="0.0%"/>
    <numFmt numFmtId="166" formatCode="_-* #,##0.00\ _F_t_._-;\-* #,##0.00\ _F_t_._-;_-* &quot;-&quot;??\ _F_t_._-;_-@_-"/>
    <numFmt numFmtId="167" formatCode="_-* #,##0\ _F_t_._-;\-* #,##0\ _F_t_._-;_-* &quot;-&quot;??\ _F_t_._-;_-@_-"/>
    <numFmt numFmtId="168" formatCode="0.0000%"/>
    <numFmt numFmtId="169" formatCode="0.0"/>
    <numFmt numFmtId="170" formatCode="0.00000%"/>
  </numFmts>
  <fonts count="54" x14ac:knownFonts="1">
    <font>
      <sz val="10"/>
      <name val="Arial"/>
      <charset val="238"/>
    </font>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b/>
      <sz val="9"/>
      <color indexed="81"/>
      <name val="Segoe UI"/>
      <family val="2"/>
      <charset val="238"/>
    </font>
    <font>
      <sz val="9"/>
      <color indexed="81"/>
      <name val="Arial Narrow"/>
      <family val="2"/>
      <charset val="238"/>
    </font>
    <font>
      <b/>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sz val="11"/>
      <color rgb="FFFFFFFF"/>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43" fontId="1" fillId="0" borderId="0" applyFont="0" applyFill="0" applyBorder="0" applyAlignment="0" applyProtection="0"/>
    <xf numFmtId="166"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xf numFmtId="0" fontId="7" fillId="0" borderId="0"/>
    <xf numFmtId="0" fontId="5" fillId="0" borderId="0"/>
    <xf numFmtId="0" fontId="26" fillId="0" borderId="0"/>
    <xf numFmtId="0" fontId="26" fillId="0" borderId="0"/>
    <xf numFmtId="0" fontId="27" fillId="0" borderId="0"/>
    <xf numFmtId="0" fontId="44"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3" fillId="0" borderId="0"/>
    <xf numFmtId="0" fontId="43"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35">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7"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7"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7"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4" fontId="4" fillId="0" borderId="3" xfId="35" applyNumberFormat="1" applyFont="1" applyFill="1" applyBorder="1" applyAlignment="1" applyProtection="1">
      <alignment horizontal="right" vertical="center"/>
    </xf>
    <xf numFmtId="164" fontId="4" fillId="0" borderId="1" xfId="35" quotePrefix="1" applyNumberFormat="1" applyFont="1" applyFill="1" applyBorder="1" applyAlignment="1" applyProtection="1">
      <alignment horizontal="right" vertical="center"/>
    </xf>
    <xf numFmtId="164" fontId="3" fillId="5" borderId="1" xfId="35" quotePrefix="1" applyNumberFormat="1" applyFont="1" applyFill="1" applyBorder="1" applyAlignment="1" applyProtection="1">
      <alignment horizontal="right" vertical="center"/>
    </xf>
    <xf numFmtId="164" fontId="3" fillId="5" borderId="14" xfId="35" quotePrefix="1" applyNumberFormat="1" applyFont="1" applyFill="1" applyBorder="1" applyAlignment="1" applyProtection="1">
      <alignment horizontal="right" vertical="center"/>
    </xf>
    <xf numFmtId="164" fontId="3" fillId="5" borderId="3" xfId="35" applyNumberFormat="1" applyFont="1" applyFill="1" applyBorder="1" applyAlignment="1" applyProtection="1">
      <alignment horizontal="right" vertical="center"/>
    </xf>
    <xf numFmtId="164"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4" fontId="4" fillId="0" borderId="4" xfId="35" quotePrefix="1" applyNumberFormat="1" applyFont="1" applyFill="1" applyBorder="1" applyAlignment="1" applyProtection="1">
      <alignment horizontal="right" vertical="center"/>
    </xf>
    <xf numFmtId="164" fontId="4" fillId="0" borderId="18" xfId="35" quotePrefix="1" applyNumberFormat="1" applyFont="1" applyFill="1" applyBorder="1" applyAlignment="1" applyProtection="1">
      <alignment horizontal="right" vertical="center"/>
    </xf>
    <xf numFmtId="164" fontId="3" fillId="6" borderId="4" xfId="35" quotePrefix="1" applyNumberFormat="1" applyFont="1" applyFill="1" applyBorder="1" applyAlignment="1" applyProtection="1">
      <alignment horizontal="right" vertical="center"/>
    </xf>
    <xf numFmtId="164"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4" fontId="3" fillId="0" borderId="2" xfId="35" applyNumberFormat="1" applyFont="1" applyFill="1" applyBorder="1" applyAlignment="1" applyProtection="1">
      <alignment horizontal="justify" vertical="top" wrapText="1"/>
    </xf>
    <xf numFmtId="164"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4" fontId="4" fillId="0" borderId="9" xfId="35" quotePrefix="1" applyNumberFormat="1" applyFont="1" applyFill="1" applyBorder="1" applyAlignment="1" applyProtection="1">
      <alignment horizontal="center" vertical="center" wrapText="1"/>
    </xf>
    <xf numFmtId="164"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4"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4"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4"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4" fontId="3" fillId="0" borderId="4" xfId="35" quotePrefix="1" applyNumberFormat="1" applyFont="1" applyFill="1" applyBorder="1" applyAlignment="1" applyProtection="1">
      <alignment horizontal="right" vertical="center"/>
    </xf>
    <xf numFmtId="168"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4"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4"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4"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4"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4" fontId="4" fillId="0" borderId="11" xfId="35" applyNumberFormat="1" applyFont="1" applyFill="1" applyBorder="1" applyAlignment="1" applyProtection="1">
      <alignment horizontal="right" vertical="center"/>
    </xf>
    <xf numFmtId="164"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4" fontId="4" fillId="0" borderId="18" xfId="35" applyNumberFormat="1" applyFont="1" applyFill="1" applyBorder="1" applyAlignment="1" applyProtection="1">
      <alignment horizontal="right" vertical="center"/>
    </xf>
    <xf numFmtId="164" fontId="3" fillId="0" borderId="3" xfId="35" applyNumberFormat="1" applyFont="1" applyFill="1" applyBorder="1" applyAlignment="1" applyProtection="1">
      <alignment horizontal="right" vertical="center"/>
    </xf>
    <xf numFmtId="164" fontId="4" fillId="0" borderId="14" xfId="35" quotePrefix="1"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5" fillId="3" borderId="0" xfId="33" applyFont="1" applyFill="1" applyBorder="1" applyAlignment="1">
      <alignment horizontal="left" vertical="top"/>
    </xf>
    <xf numFmtId="164"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5"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6" fillId="0" borderId="0" xfId="35" applyFont="1" applyFill="1" applyAlignment="1" applyProtection="1">
      <alignment horizontal="left" vertical="center"/>
      <protection hidden="1"/>
    </xf>
    <xf numFmtId="167" fontId="47"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5"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7" fontId="3" fillId="0" borderId="0" xfId="3" applyNumberFormat="1" applyFont="1" applyFill="1" applyBorder="1" applyAlignment="1" applyProtection="1">
      <alignment vertical="center"/>
    </xf>
    <xf numFmtId="0" fontId="3" fillId="0" borderId="0" xfId="15" applyFont="1" applyFill="1"/>
    <xf numFmtId="167" fontId="3" fillId="5" borderId="11" xfId="3" applyNumberFormat="1" applyFont="1" applyFill="1" applyBorder="1" applyAlignment="1" applyProtection="1">
      <alignment horizontal="left" vertical="top"/>
    </xf>
    <xf numFmtId="167"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69"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69"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4" fontId="17" fillId="0" borderId="1" xfId="35" applyNumberFormat="1" applyFont="1" applyFill="1" applyBorder="1" applyAlignment="1" applyProtection="1">
      <alignment horizontal="right" vertical="center"/>
    </xf>
    <xf numFmtId="164" fontId="3" fillId="5" borderId="3" xfId="35" applyNumberFormat="1" applyFont="1" applyFill="1" applyBorder="1" applyAlignment="1" applyProtection="1">
      <alignment horizontal="right" vertical="center"/>
    </xf>
    <xf numFmtId="164" fontId="17" fillId="6" borderId="1" xfId="35" applyNumberFormat="1" applyFont="1" applyFill="1" applyBorder="1" applyAlignment="1" applyProtection="1">
      <alignment horizontal="right" vertical="center"/>
    </xf>
    <xf numFmtId="164"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69"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4"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0" fontId="3" fillId="0" borderId="4" xfId="0" applyFont="1" applyFill="1" applyBorder="1" applyAlignment="1">
      <alignment wrapText="1"/>
    </xf>
    <xf numFmtId="164" fontId="3" fillId="5" borderId="1" xfId="35" quotePrefix="1" applyNumberFormat="1" applyFont="1" applyFill="1" applyBorder="1" applyAlignment="1" applyProtection="1">
      <alignment horizontal="right" vertical="center"/>
    </xf>
    <xf numFmtId="164" fontId="3" fillId="6" borderId="1" xfId="35" quotePrefix="1" applyNumberFormat="1" applyFont="1" applyFill="1" applyBorder="1" applyAlignment="1" applyProtection="1">
      <alignment horizontal="right" vertical="center"/>
    </xf>
    <xf numFmtId="0" fontId="4" fillId="0" borderId="1" xfId="35" applyFont="1" applyFill="1" applyBorder="1" applyAlignment="1" applyProtection="1">
      <alignment horizontal="left" vertical="top" wrapText="1"/>
    </xf>
    <xf numFmtId="10" fontId="3" fillId="5" borderId="1" xfId="35" applyNumberFormat="1" applyFont="1" applyFill="1" applyBorder="1" applyAlignment="1" applyProtection="1">
      <alignment horizontal="center" vertical="center"/>
    </xf>
    <xf numFmtId="0" fontId="4" fillId="0" borderId="14" xfId="35" applyFont="1" applyFill="1" applyBorder="1" applyAlignment="1" applyProtection="1">
      <alignment horizontal="left" vertical="top" wrapText="1"/>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4" fontId="4" fillId="6" borderId="4" xfId="35" applyNumberFormat="1" applyFont="1" applyFill="1" applyBorder="1" applyAlignment="1" applyProtection="1">
      <alignment horizontal="center" vertical="center"/>
    </xf>
    <xf numFmtId="164"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4"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8"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7" fontId="4" fillId="7" borderId="4" xfId="1" applyNumberFormat="1" applyFont="1" applyFill="1" applyBorder="1" applyAlignment="1" applyProtection="1">
      <alignment horizontal="center" vertical="center"/>
    </xf>
    <xf numFmtId="0" fontId="45" fillId="3" borderId="0" xfId="33" applyFont="1" applyFill="1" applyBorder="1" applyAlignment="1">
      <alignment horizontal="left" vertical="center"/>
    </xf>
    <xf numFmtId="164" fontId="3" fillId="2" borderId="0" xfId="0" applyNumberFormat="1" applyFont="1" applyFill="1"/>
    <xf numFmtId="0" fontId="3" fillId="0" borderId="6" xfId="35" applyFont="1" applyFill="1" applyBorder="1" applyAlignment="1" applyProtection="1">
      <alignment horizontal="center" vertical="center"/>
      <protection hidden="1"/>
    </xf>
    <xf numFmtId="168"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4" fontId="4" fillId="0" borderId="29" xfId="35" applyNumberFormat="1" applyFont="1" applyFill="1" applyBorder="1" applyAlignment="1" applyProtection="1">
      <alignment horizontal="right" vertical="center"/>
    </xf>
    <xf numFmtId="164"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4" fontId="4" fillId="5" borderId="29" xfId="35" applyNumberFormat="1" applyFont="1" applyFill="1" applyBorder="1" applyAlignment="1" applyProtection="1">
      <alignment horizontal="center" vertical="center" wrapText="1"/>
    </xf>
    <xf numFmtId="164" fontId="4" fillId="0" borderId="40" xfId="35" applyNumberFormat="1" applyFont="1" applyFill="1" applyBorder="1" applyAlignment="1" applyProtection="1">
      <alignment horizontal="right" vertical="center"/>
    </xf>
    <xf numFmtId="164" fontId="3" fillId="5" borderId="41" xfId="35" applyNumberFormat="1" applyFont="1" applyFill="1" applyBorder="1" applyAlignment="1" applyProtection="1">
      <alignment horizontal="right" vertical="center"/>
    </xf>
    <xf numFmtId="164"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4" fontId="4" fillId="0" borderId="43" xfId="35" applyNumberFormat="1" applyFont="1" applyFill="1" applyBorder="1" applyAlignment="1" applyProtection="1">
      <alignment horizontal="right" vertical="center"/>
    </xf>
    <xf numFmtId="164"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7" fontId="3" fillId="6" borderId="11" xfId="1" applyNumberFormat="1" applyFont="1" applyFill="1" applyBorder="1" applyAlignment="1" applyProtection="1">
      <alignment horizontal="left" vertical="top"/>
    </xf>
    <xf numFmtId="164" fontId="3" fillId="6" borderId="14" xfId="35" quotePrefix="1" applyNumberFormat="1" applyFont="1" applyFill="1" applyBorder="1" applyAlignment="1" applyProtection="1">
      <alignment horizontal="right" vertical="center"/>
    </xf>
    <xf numFmtId="167"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0" fontId="4" fillId="0" borderId="1" xfId="35" applyNumberFormat="1" applyFont="1" applyFill="1" applyBorder="1" applyAlignment="1" applyProtection="1">
      <alignment horizontal="center" vertical="center"/>
    </xf>
    <xf numFmtId="170" fontId="3" fillId="0" borderId="1" xfId="35" applyNumberFormat="1" applyFont="1" applyFill="1" applyBorder="1" applyAlignment="1" applyProtection="1">
      <alignment horizontal="center" vertical="center"/>
    </xf>
    <xf numFmtId="0" fontId="49"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7" fontId="47" fillId="0" borderId="0" xfId="1" applyNumberFormat="1" applyFont="1" applyFill="1" applyBorder="1" applyAlignment="1" applyProtection="1">
      <alignment horizontal="left" vertical="center"/>
    </xf>
    <xf numFmtId="164" fontId="4" fillId="6" borderId="1" xfId="35" quotePrefix="1" applyNumberFormat="1" applyFont="1" applyFill="1" applyBorder="1" applyAlignment="1" applyProtection="1">
      <alignment horizontal="center" vertical="center"/>
    </xf>
    <xf numFmtId="164" fontId="4" fillId="6" borderId="14" xfId="35" quotePrefix="1" applyNumberFormat="1" applyFont="1" applyFill="1" applyBorder="1" applyAlignment="1" applyProtection="1">
      <alignment horizontal="center" vertical="center"/>
    </xf>
    <xf numFmtId="167"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4" fontId="3" fillId="6" borderId="43" xfId="35" quotePrefix="1" applyNumberFormat="1" applyFont="1" applyFill="1" applyBorder="1" applyAlignment="1" applyProtection="1">
      <alignment horizontal="right" vertical="center"/>
    </xf>
    <xf numFmtId="164"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4" fontId="3" fillId="5" borderId="4" xfId="35" applyNumberFormat="1" applyFont="1" applyFill="1" applyBorder="1" applyAlignment="1" applyProtection="1">
      <alignment horizontal="right" vertical="center"/>
    </xf>
    <xf numFmtId="164" fontId="3" fillId="5" borderId="11" xfId="35" applyNumberFormat="1" applyFont="1" applyFill="1" applyBorder="1" applyAlignment="1" applyProtection="1">
      <alignment horizontal="right" vertical="center"/>
    </xf>
    <xf numFmtId="164" fontId="4" fillId="5" borderId="4" xfId="35" applyNumberFormat="1" applyFont="1" applyFill="1" applyBorder="1" applyAlignment="1" applyProtection="1">
      <alignment horizontal="right" vertical="center"/>
    </xf>
    <xf numFmtId="164"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8"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7" fontId="4" fillId="7" borderId="16" xfId="1" applyNumberFormat="1" applyFont="1" applyFill="1" applyBorder="1" applyAlignment="1" applyProtection="1">
      <alignment horizontal="center" vertical="center"/>
    </xf>
    <xf numFmtId="164"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7" fontId="3" fillId="5" borderId="3" xfId="1" applyNumberFormat="1" applyFont="1" applyFill="1" applyBorder="1" applyAlignment="1" applyProtection="1">
      <alignment horizontal="left" vertical="top"/>
    </xf>
    <xf numFmtId="167" fontId="3" fillId="5" borderId="2" xfId="1" applyNumberFormat="1" applyFont="1" applyFill="1" applyBorder="1" applyAlignment="1" applyProtection="1">
      <alignment horizontal="left" vertical="top"/>
    </xf>
    <xf numFmtId="167" fontId="3" fillId="5" borderId="43" xfId="1" applyNumberFormat="1" applyFont="1" applyFill="1" applyBorder="1" applyAlignment="1" applyProtection="1">
      <alignment horizontal="left" vertical="top"/>
    </xf>
    <xf numFmtId="0" fontId="50" fillId="0" borderId="0" xfId="0" applyFont="1"/>
    <xf numFmtId="0" fontId="0" fillId="0" borderId="0" xfId="0" quotePrefix="1"/>
    <xf numFmtId="0" fontId="2" fillId="0" borderId="0" xfId="9" applyFill="1" applyAlignment="1" applyProtection="1">
      <alignment horizontal="left"/>
    </xf>
    <xf numFmtId="164" fontId="4" fillId="5" borderId="1" xfId="35" quotePrefix="1" applyNumberFormat="1" applyFont="1" applyFill="1" applyBorder="1" applyAlignment="1" applyProtection="1">
      <alignment horizontal="right" vertical="center"/>
    </xf>
    <xf numFmtId="3" fontId="46"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4" fontId="3" fillId="5" borderId="31" xfId="35" applyNumberFormat="1" applyFont="1" applyFill="1" applyBorder="1" applyAlignment="1" applyProtection="1">
      <alignment horizontal="right" vertical="center"/>
    </xf>
    <xf numFmtId="167"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52" fillId="5" borderId="0" xfId="9" applyFont="1" applyFill="1" applyAlignment="1" applyProtection="1">
      <alignment horizontal="right"/>
    </xf>
    <xf numFmtId="0" fontId="52" fillId="5" borderId="0" xfId="9" applyFont="1" applyFill="1" applyAlignment="1" applyProtection="1">
      <alignment horizontal="left"/>
    </xf>
    <xf numFmtId="0" fontId="53"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14" fontId="4" fillId="5" borderId="4" xfId="35" applyNumberFormat="1" applyFont="1" applyFill="1" applyBorder="1" applyAlignment="1" applyProtection="1">
      <alignment horizontal="center" vertical="center"/>
    </xf>
    <xf numFmtId="14" fontId="4" fillId="5" borderId="18" xfId="35" applyNumberFormat="1" applyFont="1" applyFill="1" applyBorder="1" applyAlignment="1" applyProtection="1">
      <alignment horizontal="center" vertical="center"/>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7" fontId="4" fillId="0" borderId="0" xfId="1" applyNumberFormat="1" applyFont="1" applyFill="1" applyBorder="1" applyAlignment="1" applyProtection="1">
      <alignment horizontal="right" vertical="center" wrapText="1"/>
    </xf>
    <xf numFmtId="167"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4"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4"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4"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4"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4" fontId="3" fillId="0" borderId="29" xfId="35" applyNumberFormat="1" applyFont="1" applyFill="1" applyBorder="1" applyAlignment="1" applyProtection="1">
      <alignment horizontal="right" vertical="center"/>
    </xf>
    <xf numFmtId="164"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4"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4"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51"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6" fillId="0" borderId="35" xfId="35" applyFont="1" applyFill="1" applyBorder="1" applyAlignment="1" applyProtection="1">
      <alignment horizontal="left" vertical="center"/>
      <protection hidden="1"/>
    </xf>
    <xf numFmtId="0" fontId="45" fillId="0" borderId="0" xfId="35" applyFont="1" applyFill="1" applyBorder="1" applyAlignment="1" applyProtection="1">
      <alignment horizontal="left" vertical="center"/>
      <protection hidden="1"/>
    </xf>
    <xf numFmtId="167" fontId="3" fillId="0" borderId="36" xfId="1" applyNumberFormat="1" applyFont="1" applyFill="1" applyBorder="1" applyAlignment="1" applyProtection="1">
      <alignment vertical="center"/>
    </xf>
    <xf numFmtId="164" fontId="4" fillId="5" borderId="50" xfId="35" applyNumberFormat="1" applyFont="1" applyFill="1" applyBorder="1" applyAlignment="1" applyProtection="1">
      <alignment horizontal="right" vertical="center"/>
    </xf>
    <xf numFmtId="164" fontId="4" fillId="5" borderId="51" xfId="35" applyNumberFormat="1" applyFont="1" applyFill="1" applyBorder="1" applyAlignment="1" applyProtection="1">
      <alignment horizontal="right" vertical="center"/>
    </xf>
    <xf numFmtId="0" fontId="38" fillId="5" borderId="0" xfId="9" applyFont="1" applyFill="1" applyAlignment="1" applyProtection="1"/>
    <xf numFmtId="0" fontId="45"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4"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7" fontId="3" fillId="5" borderId="50" xfId="1" applyNumberFormat="1" applyFont="1" applyFill="1" applyBorder="1" applyAlignment="1" applyProtection="1">
      <alignment horizontal="left" vertical="top"/>
    </xf>
    <xf numFmtId="167"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9"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4"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51"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4" fontId="3" fillId="5" borderId="58" xfId="35" applyNumberFormat="1" applyFont="1" applyFill="1" applyBorder="1" applyAlignment="1" applyProtection="1">
      <alignment horizontal="right" vertical="center"/>
    </xf>
    <xf numFmtId="164" fontId="3" fillId="5" borderId="48" xfId="35" applyNumberFormat="1" applyFont="1" applyFill="1" applyBorder="1" applyAlignment="1" applyProtection="1">
      <alignment horizontal="right" vertical="center"/>
    </xf>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9" fillId="0" borderId="2" xfId="35" applyFont="1" applyFill="1" applyBorder="1" applyAlignment="1" applyProtection="1">
      <alignment horizontal="justify" vertical="top" wrapText="1"/>
    </xf>
    <xf numFmtId="167" fontId="3" fillId="5" borderId="17" xfId="1" applyNumberFormat="1" applyFont="1" applyFill="1" applyBorder="1" applyAlignment="1" applyProtection="1">
      <alignment horizontal="left" vertical="top"/>
    </xf>
    <xf numFmtId="167" fontId="3" fillId="5" borderId="13" xfId="1" applyNumberFormat="1" applyFont="1" applyFill="1" applyBorder="1" applyAlignment="1" applyProtection="1">
      <alignment horizontal="left" vertical="top"/>
    </xf>
    <xf numFmtId="167" fontId="3" fillId="5" borderId="45" xfId="1" applyNumberFormat="1" applyFont="1" applyFill="1" applyBorder="1" applyAlignment="1" applyProtection="1">
      <alignment horizontal="left" vertical="top"/>
    </xf>
    <xf numFmtId="167" fontId="3" fillId="5" borderId="3" xfId="1" applyNumberFormat="1" applyFont="1" applyFill="1" applyBorder="1" applyAlignment="1" applyProtection="1">
      <alignment horizontal="left" vertical="top"/>
    </xf>
    <xf numFmtId="167" fontId="3" fillId="5" borderId="2" xfId="1" applyNumberFormat="1" applyFont="1" applyFill="1" applyBorder="1" applyAlignment="1" applyProtection="1">
      <alignment horizontal="left" vertical="top"/>
    </xf>
    <xf numFmtId="167" fontId="3" fillId="5" borderId="43" xfId="1" applyNumberFormat="1" applyFont="1" applyFill="1" applyBorder="1" applyAlignment="1" applyProtection="1">
      <alignment horizontal="left" vertical="top"/>
    </xf>
    <xf numFmtId="3" fontId="45" fillId="3" borderId="21" xfId="33" applyNumberFormat="1" applyFont="1" applyFill="1" applyBorder="1" applyAlignment="1">
      <alignment horizontal="justify" vertical="top" wrapText="1"/>
    </xf>
    <xf numFmtId="3" fontId="45" fillId="3" borderId="38" xfId="33" applyNumberFormat="1" applyFont="1" applyFill="1" applyBorder="1" applyAlignment="1">
      <alignment horizontal="justify" vertical="top" wrapText="1"/>
    </xf>
    <xf numFmtId="3" fontId="46" fillId="3" borderId="0" xfId="33" applyNumberFormat="1" applyFont="1" applyFill="1" applyBorder="1" applyAlignment="1">
      <alignment horizontal="justify" vertical="top" wrapText="1"/>
    </xf>
    <xf numFmtId="167" fontId="3" fillId="5" borderId="18" xfId="1" applyNumberFormat="1" applyFont="1" applyFill="1" applyBorder="1" applyAlignment="1" applyProtection="1">
      <alignment horizontal="center" vertical="top"/>
    </xf>
    <xf numFmtId="167"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7" fontId="3" fillId="5" borderId="4" xfId="1" applyNumberFormat="1" applyFont="1" applyFill="1" applyBorder="1" applyAlignment="1" applyProtection="1">
      <alignment horizontal="center" vertical="top"/>
    </xf>
    <xf numFmtId="167" fontId="3" fillId="5" borderId="11" xfId="1" applyNumberFormat="1" applyFont="1" applyFill="1" applyBorder="1" applyAlignment="1" applyProtection="1">
      <alignment horizontal="center" vertical="top"/>
    </xf>
    <xf numFmtId="14" fontId="8" fillId="5" borderId="2" xfId="0" applyNumberFormat="1" applyFont="1" applyFill="1" applyBorder="1"/>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7"/>
  <sheetViews>
    <sheetView showGridLines="0" tabSelected="1" zoomScaleNormal="100" workbookViewId="0">
      <selection sqref="A1:D1"/>
    </sheetView>
  </sheetViews>
  <sheetFormatPr defaultRowHeight="12.75" x14ac:dyDescent="0.2"/>
  <cols>
    <col min="1" max="1" width="9.140625" style="177"/>
    <col min="2" max="2" width="12" style="177" customWidth="1"/>
    <col min="3" max="3" width="60.42578125" style="276" customWidth="1"/>
    <col min="4" max="4" width="19.28515625" style="186" bestFit="1" customWidth="1"/>
    <col min="5" max="16384" width="9.140625" style="177"/>
  </cols>
  <sheetData>
    <row r="1" spans="1:7" ht="15" customHeight="1" x14ac:dyDescent="0.3">
      <c r="A1" s="406" t="s">
        <v>397</v>
      </c>
      <c r="B1" s="406"/>
      <c r="C1" s="406"/>
      <c r="D1" s="406"/>
      <c r="G1" s="181"/>
    </row>
    <row r="2" spans="1:7" ht="15" customHeight="1" x14ac:dyDescent="0.3">
      <c r="A2" s="407" t="s">
        <v>149</v>
      </c>
      <c r="B2" s="407"/>
      <c r="C2" s="407"/>
      <c r="D2" s="407"/>
      <c r="G2" s="181"/>
    </row>
    <row r="3" spans="1:7" ht="16.5" customHeight="1" x14ac:dyDescent="0.3">
      <c r="A3" s="407" t="s">
        <v>255</v>
      </c>
      <c r="B3" s="407"/>
      <c r="C3" s="407"/>
      <c r="D3" s="407"/>
      <c r="G3" s="181"/>
    </row>
    <row r="4" spans="1:7" ht="16.5" customHeight="1" x14ac:dyDescent="0.3">
      <c r="A4" s="178"/>
      <c r="B4" s="178"/>
      <c r="C4" s="301" t="s">
        <v>256</v>
      </c>
      <c r="D4" s="179"/>
      <c r="G4" s="181"/>
    </row>
    <row r="5" spans="1:7" ht="16.5" customHeight="1" x14ac:dyDescent="0.3">
      <c r="A5" s="178"/>
      <c r="B5" s="178"/>
      <c r="C5" s="301"/>
      <c r="D5" s="179"/>
      <c r="G5" s="181"/>
    </row>
    <row r="6" spans="1:7" ht="15" customHeight="1" x14ac:dyDescent="0.3">
      <c r="A6" s="408">
        <f>Alapa!C17</f>
        <v>0</v>
      </c>
      <c r="B6" s="408"/>
      <c r="C6" s="408"/>
      <c r="D6" s="408"/>
      <c r="G6" s="181"/>
    </row>
    <row r="7" spans="1:7" ht="15" customHeight="1" x14ac:dyDescent="0.3">
      <c r="A7" s="408" t="str">
        <f>IF(Alapa!C18=0," ",Alapa!C18)</f>
        <v xml:space="preserve"> </v>
      </c>
      <c r="B7" s="408"/>
      <c r="C7" s="408"/>
      <c r="D7" s="408"/>
      <c r="G7" s="181"/>
    </row>
    <row r="8" spans="1:7" ht="16.5" customHeight="1" x14ac:dyDescent="0.3">
      <c r="A8" s="304"/>
      <c r="B8" s="304"/>
      <c r="C8" s="301" t="str">
        <f>"ADÓSZÁM:  "&amp;Alapa!C25</f>
        <v xml:space="preserve">ADÓSZÁM:  </v>
      </c>
      <c r="D8" s="303"/>
      <c r="G8" s="181"/>
    </row>
    <row r="9" spans="1:7" ht="12.75" customHeight="1" x14ac:dyDescent="0.2">
      <c r="A9" s="178"/>
      <c r="B9" s="178"/>
      <c r="C9" s="300"/>
      <c r="D9" s="180"/>
      <c r="G9" s="181"/>
    </row>
    <row r="10" spans="1:7" ht="24.95" customHeight="1" x14ac:dyDescent="0.2">
      <c r="A10" s="231" t="s">
        <v>117</v>
      </c>
      <c r="B10" s="178"/>
      <c r="C10" s="271"/>
      <c r="D10" s="16"/>
      <c r="G10" s="181"/>
    </row>
    <row r="11" spans="1:7" ht="24.95" customHeight="1" x14ac:dyDescent="0.2">
      <c r="A11" s="237" t="s">
        <v>126</v>
      </c>
      <c r="B11" s="178"/>
      <c r="C11" s="271"/>
      <c r="D11" s="221" t="s">
        <v>119</v>
      </c>
      <c r="G11" s="181"/>
    </row>
    <row r="12" spans="1:7" ht="24.95" customHeight="1" x14ac:dyDescent="0.2">
      <c r="A12" s="237" t="s">
        <v>120</v>
      </c>
      <c r="B12" s="178"/>
      <c r="C12" s="271"/>
      <c r="D12" s="115" t="s">
        <v>121</v>
      </c>
      <c r="G12" s="181"/>
    </row>
    <row r="13" spans="1:7" ht="24.95" customHeight="1" x14ac:dyDescent="0.2">
      <c r="A13" s="237" t="s">
        <v>187</v>
      </c>
      <c r="B13" s="178"/>
      <c r="C13" s="271"/>
      <c r="D13" s="222" t="s">
        <v>189</v>
      </c>
      <c r="G13" s="181"/>
    </row>
    <row r="14" spans="1:7" ht="24.95" customHeight="1" x14ac:dyDescent="0.2">
      <c r="A14" s="237" t="s">
        <v>194</v>
      </c>
      <c r="B14" s="178"/>
      <c r="C14" s="271"/>
      <c r="D14" s="223" t="s">
        <v>190</v>
      </c>
      <c r="G14" s="181"/>
    </row>
    <row r="15" spans="1:7" x14ac:dyDescent="0.2">
      <c r="A15" s="107"/>
      <c r="B15" s="178"/>
      <c r="C15" s="270"/>
      <c r="D15" s="270"/>
      <c r="G15" s="181"/>
    </row>
    <row r="16" spans="1:7" x14ac:dyDescent="0.2">
      <c r="A16" s="178"/>
      <c r="B16" s="178"/>
      <c r="C16" s="270"/>
      <c r="D16" s="180"/>
    </row>
    <row r="17" spans="1:4" ht="16.5" x14ac:dyDescent="0.3">
      <c r="A17" s="182" t="s">
        <v>150</v>
      </c>
      <c r="B17" s="182" t="s">
        <v>151</v>
      </c>
      <c r="C17" s="272" t="s">
        <v>152</v>
      </c>
      <c r="D17" s="302" t="s">
        <v>153</v>
      </c>
    </row>
    <row r="18" spans="1:4" ht="16.5" x14ac:dyDescent="0.3">
      <c r="A18" s="183" t="s">
        <v>154</v>
      </c>
      <c r="B18" s="184"/>
      <c r="C18" s="273"/>
      <c r="D18" s="183"/>
    </row>
    <row r="19" spans="1:4" ht="16.5" x14ac:dyDescent="0.3">
      <c r="A19" s="185"/>
      <c r="B19" s="185" t="s">
        <v>195</v>
      </c>
      <c r="C19" s="274" t="s">
        <v>196</v>
      </c>
      <c r="D19" s="183"/>
    </row>
    <row r="20" spans="1:4" ht="16.5" x14ac:dyDescent="0.3">
      <c r="A20" s="185"/>
      <c r="B20" s="234" t="s">
        <v>191</v>
      </c>
      <c r="C20" s="272" t="s">
        <v>388</v>
      </c>
      <c r="D20" s="232" t="s">
        <v>254</v>
      </c>
    </row>
    <row r="21" spans="1:4" ht="16.5" x14ac:dyDescent="0.3">
      <c r="A21" s="185"/>
      <c r="B21" s="234" t="s">
        <v>191</v>
      </c>
      <c r="C21" s="272" t="s">
        <v>160</v>
      </c>
      <c r="D21" s="232" t="s">
        <v>127</v>
      </c>
    </row>
    <row r="22" spans="1:4" ht="16.5" x14ac:dyDescent="0.3">
      <c r="A22" s="183"/>
      <c r="B22" s="234" t="s">
        <v>191</v>
      </c>
      <c r="C22" s="275" t="s">
        <v>161</v>
      </c>
      <c r="D22" s="232" t="s">
        <v>98</v>
      </c>
    </row>
    <row r="23" spans="1:4" ht="16.5" x14ac:dyDescent="0.3">
      <c r="A23" s="183"/>
      <c r="B23" s="234" t="s">
        <v>191</v>
      </c>
      <c r="C23" s="275" t="s">
        <v>162</v>
      </c>
      <c r="D23" s="232" t="s">
        <v>80</v>
      </c>
    </row>
    <row r="24" spans="1:4" ht="16.5" x14ac:dyDescent="0.3">
      <c r="A24" s="183"/>
      <c r="B24" s="234" t="s">
        <v>191</v>
      </c>
      <c r="C24" s="275" t="s">
        <v>163</v>
      </c>
      <c r="D24" s="232" t="s">
        <v>81</v>
      </c>
    </row>
    <row r="25" spans="1:4" ht="16.5" x14ac:dyDescent="0.3">
      <c r="A25" s="183"/>
      <c r="B25" s="234" t="s">
        <v>191</v>
      </c>
      <c r="C25" s="275" t="s">
        <v>164</v>
      </c>
      <c r="D25" s="232" t="s">
        <v>97</v>
      </c>
    </row>
    <row r="26" spans="1:4" ht="16.5" x14ac:dyDescent="0.3">
      <c r="A26" s="183"/>
      <c r="B26" s="234" t="s">
        <v>191</v>
      </c>
      <c r="C26" s="275" t="s">
        <v>164</v>
      </c>
      <c r="D26" s="232" t="s">
        <v>233</v>
      </c>
    </row>
    <row r="27" spans="1:4" ht="16.5" x14ac:dyDescent="0.3">
      <c r="A27" s="183"/>
      <c r="B27" s="234" t="s">
        <v>95</v>
      </c>
      <c r="C27" s="275" t="s">
        <v>165</v>
      </c>
      <c r="D27" s="233" t="s">
        <v>95</v>
      </c>
    </row>
    <row r="28" spans="1:4" ht="16.5" x14ac:dyDescent="0.3">
      <c r="A28" s="183"/>
      <c r="B28" s="234" t="s">
        <v>132</v>
      </c>
      <c r="C28" s="275" t="s">
        <v>166</v>
      </c>
      <c r="D28" s="233" t="s">
        <v>132</v>
      </c>
    </row>
    <row r="29" spans="1:4" ht="16.5" x14ac:dyDescent="0.3">
      <c r="A29" s="183"/>
      <c r="B29" s="234" t="s">
        <v>170</v>
      </c>
      <c r="C29" s="275" t="s">
        <v>167</v>
      </c>
      <c r="D29" s="233" t="s">
        <v>170</v>
      </c>
    </row>
    <row r="30" spans="1:4" x14ac:dyDescent="0.2">
      <c r="A30" s="178"/>
      <c r="B30" s="178"/>
      <c r="C30" s="269"/>
      <c r="D30" s="180"/>
    </row>
    <row r="31" spans="1:4" x14ac:dyDescent="0.2">
      <c r="A31" s="178"/>
      <c r="B31" s="178"/>
      <c r="C31" s="269"/>
      <c r="D31" s="180"/>
    </row>
    <row r="32" spans="1:4" ht="16.5" x14ac:dyDescent="0.3">
      <c r="A32" s="183"/>
      <c r="B32" s="282" t="s">
        <v>388</v>
      </c>
      <c r="C32" s="275"/>
      <c r="D32" s="233"/>
    </row>
    <row r="33" spans="1:4" ht="16.5" x14ac:dyDescent="0.3">
      <c r="A33" s="183"/>
      <c r="B33" s="283" t="s">
        <v>118</v>
      </c>
      <c r="C33" s="275" t="s">
        <v>160</v>
      </c>
      <c r="D33" s="232" t="s">
        <v>127</v>
      </c>
    </row>
    <row r="34" spans="1:4" ht="16.5" x14ac:dyDescent="0.3">
      <c r="A34" s="183"/>
      <c r="B34" s="283" t="s">
        <v>123</v>
      </c>
      <c r="C34" s="275" t="s">
        <v>162</v>
      </c>
      <c r="D34" s="232" t="s">
        <v>80</v>
      </c>
    </row>
    <row r="35" spans="1:4" ht="16.5" x14ac:dyDescent="0.3">
      <c r="A35" s="183"/>
      <c r="B35" s="283" t="s">
        <v>122</v>
      </c>
      <c r="C35" s="275" t="s">
        <v>164</v>
      </c>
      <c r="D35" s="232" t="s">
        <v>97</v>
      </c>
    </row>
    <row r="36" spans="1:4" ht="16.5" x14ac:dyDescent="0.3">
      <c r="A36" s="183"/>
      <c r="B36" s="283" t="s">
        <v>125</v>
      </c>
      <c r="C36" s="275" t="s">
        <v>164</v>
      </c>
      <c r="D36" s="232" t="s">
        <v>233</v>
      </c>
    </row>
    <row r="37" spans="1:4" ht="16.5" x14ac:dyDescent="0.3">
      <c r="A37" s="183"/>
      <c r="B37" s="283" t="s">
        <v>188</v>
      </c>
      <c r="C37" s="275" t="s">
        <v>161</v>
      </c>
      <c r="D37" s="232"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9" location="SZKH!A1" display="SZKH"/>
    <hyperlink ref="D26" location="'HIPA-05'!A1" display="HIPA-05"/>
    <hyperlink ref="D20" location="Tartalom!B31" display="Használati útmutató"/>
    <hyperlink ref="D33" location="'HIPA-00'!A1" display="'HIPA-00"/>
    <hyperlink ref="D34" location="'HIPA-02'!A1" display="'HIPA-02"/>
    <hyperlink ref="D35" location="'HIPA-04'!A1" display="'HIPA-04"/>
    <hyperlink ref="D36" location="'HIPA-05'!A1" display="HIPA-05"/>
    <hyperlink ref="D37"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9"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5" width="28.140625" style="1" customWidth="1"/>
    <col min="6" max="6" width="10" style="1" bestFit="1" customWidth="1"/>
    <col min="7" max="16384" width="8.85546875" style="1"/>
  </cols>
  <sheetData>
    <row r="1" spans="1:7" ht="16.5" customHeight="1" x14ac:dyDescent="0.2">
      <c r="A1" s="4" t="s">
        <v>170</v>
      </c>
      <c r="B1" s="3"/>
      <c r="C1" s="4"/>
      <c r="D1" s="4"/>
      <c r="E1" s="5"/>
      <c r="F1" s="287" t="s">
        <v>186</v>
      </c>
    </row>
    <row r="2" spans="1:7" ht="16.5" customHeight="1" x14ac:dyDescent="0.25">
      <c r="A2" s="6"/>
      <c r="B2" s="6"/>
      <c r="C2" s="6"/>
      <c r="D2" s="6"/>
      <c r="E2" s="6"/>
      <c r="F2" s="394" t="s">
        <v>356</v>
      </c>
    </row>
    <row r="3" spans="1:7" ht="16.5" customHeight="1" x14ac:dyDescent="0.2">
      <c r="A3" s="4" t="s">
        <v>168</v>
      </c>
      <c r="B3" s="4"/>
      <c r="C3" s="6"/>
      <c r="D3" s="6"/>
      <c r="E3" s="6"/>
      <c r="F3" s="2"/>
    </row>
    <row r="4" spans="1:7" ht="16.5" customHeight="1" x14ac:dyDescent="0.3">
      <c r="A4" s="10" t="str">
        <f>CONCATENATE("Ügyfél:   ",Alapa!$C$17)</f>
        <v xml:space="preserve">Ügyfél:   </v>
      </c>
      <c r="B4" s="10"/>
      <c r="C4" s="11" t="str">
        <f>"Dátum:"</f>
        <v>Dátum:</v>
      </c>
      <c r="D4" s="434"/>
      <c r="E4" s="120"/>
    </row>
    <row r="5" spans="1: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7" ht="16.5" customHeight="1" x14ac:dyDescent="0.3">
      <c r="A6" s="8"/>
      <c r="B6" s="8"/>
      <c r="C6" s="12" t="s">
        <v>0</v>
      </c>
      <c r="D6" s="9" t="str">
        <f>IF(Alapa!$H$2=0," ",Alapa!$H$2)</f>
        <v xml:space="preserve"> </v>
      </c>
      <c r="E6" s="7"/>
    </row>
    <row r="7" spans="1:7" ht="24.75" customHeight="1" thickBot="1" x14ac:dyDescent="0.25">
      <c r="A7" s="399" t="s">
        <v>376</v>
      </c>
      <c r="B7" s="8"/>
      <c r="C7" s="16"/>
      <c r="D7" s="16"/>
      <c r="E7" s="18"/>
      <c r="F7" s="319" t="s">
        <v>186</v>
      </c>
    </row>
    <row r="8" spans="1:7" ht="16.5" customHeight="1" x14ac:dyDescent="0.2">
      <c r="A8" s="194" t="s">
        <v>157</v>
      </c>
      <c r="B8" s="212" t="s">
        <v>168</v>
      </c>
      <c r="C8" s="196"/>
      <c r="D8" s="196"/>
      <c r="E8" s="198"/>
    </row>
    <row r="9" spans="1:7" ht="16.5" customHeight="1" x14ac:dyDescent="0.2">
      <c r="A9" s="199" t="s">
        <v>4</v>
      </c>
      <c r="B9" s="8"/>
      <c r="C9" s="23" t="s">
        <v>5</v>
      </c>
      <c r="D9" s="23"/>
      <c r="E9" s="200"/>
    </row>
    <row r="10" spans="1:7" ht="16.5" customHeight="1" thickBot="1" x14ac:dyDescent="0.25">
      <c r="A10" s="201">
        <f>Alapa!C25</f>
        <v>0</v>
      </c>
      <c r="B10" s="202"/>
      <c r="C10" s="203">
        <f>Alapa!C17</f>
        <v>0</v>
      </c>
      <c r="D10" s="203"/>
      <c r="E10" s="205"/>
    </row>
    <row r="11" spans="1:7" ht="12" customHeight="1" x14ac:dyDescent="0.2">
      <c r="A11" s="310"/>
      <c r="B11" s="20"/>
      <c r="C11" s="20"/>
      <c r="D11" s="20"/>
      <c r="E11" s="29"/>
    </row>
    <row r="12" spans="1:7" ht="24" customHeight="1" thickBot="1" x14ac:dyDescent="0.25">
      <c r="A12" s="79"/>
      <c r="B12" s="79"/>
      <c r="C12" s="79"/>
      <c r="D12" s="80" t="s">
        <v>18</v>
      </c>
      <c r="E12" s="79"/>
    </row>
    <row r="13" spans="1:7" ht="25.5" customHeight="1" x14ac:dyDescent="0.2">
      <c r="A13" s="30"/>
      <c r="B13" s="31" t="s">
        <v>169</v>
      </c>
      <c r="C13" s="32"/>
      <c r="D13" s="32"/>
      <c r="E13" s="33" t="s">
        <v>6</v>
      </c>
    </row>
    <row r="14" spans="1:7" ht="24.95" customHeight="1" x14ac:dyDescent="0.2">
      <c r="A14" s="34"/>
      <c r="B14" s="62" t="s">
        <v>177</v>
      </c>
      <c r="C14" s="36"/>
      <c r="D14" s="311"/>
      <c r="E14" s="37"/>
      <c r="F14" s="1" t="s">
        <v>385</v>
      </c>
    </row>
    <row r="15" spans="1:7" ht="76.5" x14ac:dyDescent="0.2">
      <c r="A15" s="34"/>
      <c r="B15" s="50" t="s">
        <v>377</v>
      </c>
      <c r="C15" s="36"/>
      <c r="D15" s="189"/>
      <c r="E15" s="37"/>
      <c r="F15" s="1" t="s">
        <v>385</v>
      </c>
    </row>
    <row r="16" spans="1:7" ht="38.25" x14ac:dyDescent="0.2">
      <c r="A16" s="34"/>
      <c r="B16" s="50" t="s">
        <v>378</v>
      </c>
      <c r="C16" s="36"/>
      <c r="D16" s="188"/>
      <c r="E16" s="37"/>
      <c r="F16" s="1" t="s">
        <v>385</v>
      </c>
    </row>
    <row r="17" spans="1:6" ht="25.5" customHeight="1" x14ac:dyDescent="0.2">
      <c r="A17" s="34"/>
      <c r="B17" s="50" t="s">
        <v>379</v>
      </c>
      <c r="C17" s="36"/>
      <c r="D17" s="188"/>
      <c r="E17" s="37"/>
      <c r="F17" s="1" t="s">
        <v>385</v>
      </c>
    </row>
    <row r="18" spans="1:6" ht="38.25" x14ac:dyDescent="0.2">
      <c r="A18" s="34"/>
      <c r="B18" s="50" t="s">
        <v>380</v>
      </c>
      <c r="C18" s="36"/>
      <c r="D18" s="188"/>
      <c r="E18" s="37"/>
      <c r="F18" s="1" t="s">
        <v>385</v>
      </c>
    </row>
    <row r="19" spans="1:6" ht="38.25" x14ac:dyDescent="0.2">
      <c r="A19" s="34"/>
      <c r="B19" s="50" t="s">
        <v>381</v>
      </c>
      <c r="C19" s="36"/>
      <c r="D19" s="188"/>
      <c r="E19" s="37"/>
      <c r="F19" s="1" t="s">
        <v>385</v>
      </c>
    </row>
    <row r="20" spans="1:6" ht="25.5" x14ac:dyDescent="0.2">
      <c r="A20" s="34"/>
      <c r="B20" s="50" t="s">
        <v>382</v>
      </c>
      <c r="C20" s="36"/>
      <c r="D20" s="188"/>
      <c r="E20" s="37"/>
      <c r="F20" s="1" t="s">
        <v>385</v>
      </c>
    </row>
    <row r="21" spans="1:6" ht="89.25" x14ac:dyDescent="0.2">
      <c r="A21" s="34"/>
      <c r="B21" s="50" t="s">
        <v>383</v>
      </c>
      <c r="C21" s="36"/>
      <c r="D21" s="189"/>
      <c r="E21" s="37"/>
      <c r="F21" s="1" t="s">
        <v>385</v>
      </c>
    </row>
    <row r="22" spans="1:6" ht="153" x14ac:dyDescent="0.2">
      <c r="A22" s="34"/>
      <c r="B22" s="50" t="s">
        <v>384</v>
      </c>
      <c r="C22" s="36"/>
      <c r="D22" s="188"/>
      <c r="E22" s="37"/>
    </row>
    <row r="23" spans="1:6" ht="24.95" customHeight="1" x14ac:dyDescent="0.2">
      <c r="A23" s="34"/>
      <c r="B23" s="62" t="s">
        <v>171</v>
      </c>
      <c r="C23" s="36"/>
      <c r="D23" s="44">
        <f>SUM(D16:D22)</f>
        <v>0</v>
      </c>
      <c r="E23" s="37"/>
    </row>
    <row r="24" spans="1:6" ht="24.95" customHeight="1" x14ac:dyDescent="0.2">
      <c r="A24" s="34"/>
      <c r="B24" s="62" t="s">
        <v>172</v>
      </c>
      <c r="C24" s="190"/>
      <c r="D24" s="44">
        <f>D14-D23</f>
        <v>0</v>
      </c>
      <c r="E24" s="37"/>
    </row>
    <row r="25" spans="1:6" ht="24.95" customHeight="1" x14ac:dyDescent="0.2">
      <c r="A25" s="34"/>
      <c r="B25" s="62" t="s">
        <v>173</v>
      </c>
      <c r="C25" s="191">
        <v>1.4999999999999999E-2</v>
      </c>
      <c r="D25" s="44">
        <f>D24*C25</f>
        <v>0</v>
      </c>
      <c r="E25" s="37"/>
    </row>
    <row r="26" spans="1:6" ht="24.95" customHeight="1" x14ac:dyDescent="0.2">
      <c r="A26" s="34"/>
      <c r="B26" s="50" t="s">
        <v>182</v>
      </c>
      <c r="C26" s="36"/>
      <c r="D26" s="188"/>
      <c r="E26" s="37"/>
    </row>
    <row r="27" spans="1:6" ht="24.95" customHeight="1" x14ac:dyDescent="0.2">
      <c r="A27" s="34"/>
      <c r="B27" s="50"/>
      <c r="C27" s="36"/>
      <c r="D27" s="60"/>
      <c r="E27" s="37"/>
    </row>
    <row r="28" spans="1:6" ht="24.95" customHeight="1" x14ac:dyDescent="0.2">
      <c r="A28" s="34"/>
      <c r="B28" s="62" t="s">
        <v>183</v>
      </c>
      <c r="C28" s="36"/>
      <c r="D28" s="60"/>
      <c r="E28" s="37"/>
    </row>
    <row r="29" spans="1:6" ht="51" x14ac:dyDescent="0.2">
      <c r="A29" s="34"/>
      <c r="B29" s="50" t="s">
        <v>259</v>
      </c>
      <c r="C29" s="36"/>
      <c r="D29" s="189"/>
      <c r="E29" s="37"/>
    </row>
    <row r="30" spans="1:6" ht="51" x14ac:dyDescent="0.2">
      <c r="A30" s="34"/>
      <c r="B30" s="50" t="s">
        <v>260</v>
      </c>
      <c r="C30" s="36"/>
      <c r="D30" s="188"/>
      <c r="E30" s="37"/>
    </row>
    <row r="31" spans="1:6" ht="38.25" x14ac:dyDescent="0.2">
      <c r="A31" s="34"/>
      <c r="B31" s="50" t="s">
        <v>386</v>
      </c>
      <c r="C31" s="36"/>
      <c r="D31" s="188"/>
      <c r="E31" s="37"/>
    </row>
    <row r="32" spans="1:6" ht="30.75" customHeight="1" x14ac:dyDescent="0.2">
      <c r="A32" s="34"/>
      <c r="B32" s="50" t="s">
        <v>262</v>
      </c>
      <c r="C32" s="36"/>
      <c r="D32" s="188"/>
      <c r="E32" s="37"/>
    </row>
    <row r="33" spans="1:5" ht="39.75" customHeight="1" x14ac:dyDescent="0.2">
      <c r="A33" s="34"/>
      <c r="B33" s="50" t="s">
        <v>387</v>
      </c>
      <c r="C33" s="36"/>
      <c r="D33" s="188"/>
      <c r="E33" s="37"/>
    </row>
    <row r="34" spans="1:5" ht="89.25" x14ac:dyDescent="0.2">
      <c r="A34" s="34"/>
      <c r="B34" s="50" t="s">
        <v>261</v>
      </c>
      <c r="C34" s="36"/>
      <c r="D34" s="188"/>
      <c r="E34" s="37"/>
    </row>
    <row r="35" spans="1:5" ht="51" x14ac:dyDescent="0.2">
      <c r="A35" s="34"/>
      <c r="B35" s="50" t="s">
        <v>179</v>
      </c>
      <c r="C35" s="36"/>
      <c r="D35" s="189"/>
      <c r="E35" s="37"/>
    </row>
    <row r="36" spans="1:5" ht="102" x14ac:dyDescent="0.2">
      <c r="A36" s="34"/>
      <c r="B36" s="50" t="s">
        <v>349</v>
      </c>
      <c r="C36" s="36"/>
      <c r="D36" s="188"/>
      <c r="E36" s="37"/>
    </row>
    <row r="37" spans="1:5" ht="24.95" customHeight="1" x14ac:dyDescent="0.2">
      <c r="A37" s="34"/>
      <c r="B37" s="62" t="s">
        <v>184</v>
      </c>
      <c r="C37" s="36"/>
      <c r="D37" s="60">
        <f>D36+D34+D33+D32+D31+D30</f>
        <v>0</v>
      </c>
      <c r="E37" s="37"/>
    </row>
    <row r="38" spans="1:5" ht="24.95" customHeight="1" x14ac:dyDescent="0.2">
      <c r="A38" s="34"/>
      <c r="B38" s="50"/>
      <c r="C38" s="36"/>
      <c r="D38" s="60"/>
      <c r="E38" s="37"/>
    </row>
    <row r="39" spans="1:5" ht="24.95" customHeight="1" x14ac:dyDescent="0.2">
      <c r="A39" s="34"/>
      <c r="B39" s="62" t="s">
        <v>174</v>
      </c>
      <c r="C39" s="190"/>
      <c r="D39" s="44">
        <f>D25-D37</f>
        <v>0</v>
      </c>
      <c r="E39" s="37"/>
    </row>
    <row r="40" spans="1:5" ht="24.95" customHeight="1" x14ac:dyDescent="0.2">
      <c r="A40" s="34"/>
      <c r="B40" s="50" t="s">
        <v>175</v>
      </c>
      <c r="C40" s="36"/>
      <c r="D40" s="188"/>
      <c r="E40" s="37"/>
    </row>
    <row r="41" spans="1:5" ht="24.95" customHeight="1" x14ac:dyDescent="0.2">
      <c r="A41" s="34"/>
      <c r="B41" s="62" t="s">
        <v>176</v>
      </c>
      <c r="C41" s="190"/>
      <c r="D41" s="44">
        <f>D39-D40</f>
        <v>0</v>
      </c>
      <c r="E41" s="37"/>
    </row>
    <row r="42" spans="1:5" ht="24.95" customHeight="1" thickBot="1" x14ac:dyDescent="0.25">
      <c r="A42" s="38"/>
      <c r="B42" s="66" t="s">
        <v>185</v>
      </c>
      <c r="C42" s="192"/>
      <c r="D42" s="105">
        <f>D39-D26</f>
        <v>0</v>
      </c>
      <c r="E42" s="41"/>
    </row>
    <row r="46" spans="1:5" ht="63.75" x14ac:dyDescent="0.2">
      <c r="B46" s="187" t="s">
        <v>180</v>
      </c>
    </row>
    <row r="47" spans="1:5" ht="25.5" x14ac:dyDescent="0.2">
      <c r="B47" s="187" t="s">
        <v>181</v>
      </c>
    </row>
    <row r="48" spans="1:5" x14ac:dyDescent="0.2">
      <c r="B48" s="1" t="s">
        <v>178</v>
      </c>
    </row>
  </sheetData>
  <hyperlinks>
    <hyperlink ref="F7" location="Tartalom!A28" display="TARTALOM"/>
    <hyperlink ref="F1" location="Tartalom!A1" display="TARTALOM"/>
  </hyperlinks>
  <pageMargins left="0.74803149606299213" right="0.74803149606299213" top="0.51181102362204722" bottom="0.98425196850393704" header="0.51181102362204722" footer="0.51181102362204722"/>
  <pageSetup paperSize="9" scale="50" orientation="portrait" r:id="rId1"/>
  <headerFooter alignWithMargins="0">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heetViews>
  <sheetFormatPr defaultRowHeight="14.25" x14ac:dyDescent="0.2"/>
  <cols>
    <col min="1" max="1" width="6.42578125" style="299" customWidth="1"/>
    <col min="2" max="2" width="41.85546875" style="299" customWidth="1"/>
    <col min="3" max="4" width="23.5703125" style="299" customWidth="1"/>
    <col min="5" max="5" width="13.140625" style="299" customWidth="1"/>
    <col min="6" max="6" width="23.5703125" style="299" customWidth="1"/>
    <col min="7" max="16384" width="9.140625" style="299"/>
  </cols>
  <sheetData>
    <row r="1" spans="1:14" ht="32.1" customHeight="1" x14ac:dyDescent="0.3">
      <c r="A1"/>
      <c r="B1" s="308"/>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309"/>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309"/>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1" customWidth="1"/>
    <col min="7" max="7" width="14.28515625" style="1" customWidth="1"/>
    <col min="8" max="8" width="8.85546875" style="1"/>
    <col min="9" max="9" width="82.140625" style="1" customWidth="1"/>
    <col min="10" max="16384" width="8.85546875" style="1"/>
  </cols>
  <sheetData>
    <row r="1" spans="1:17" ht="15.75" customHeight="1" x14ac:dyDescent="0.2">
      <c r="A1" s="4" t="s">
        <v>127</v>
      </c>
      <c r="B1" s="3"/>
      <c r="C1" s="3"/>
      <c r="D1" s="4"/>
      <c r="E1" s="4"/>
      <c r="F1" s="395" t="s">
        <v>186</v>
      </c>
      <c r="Q1" s="235" t="s">
        <v>192</v>
      </c>
    </row>
    <row r="2" spans="1:17" ht="15.75" customHeight="1" x14ac:dyDescent="0.25">
      <c r="A2" s="6"/>
      <c r="B2" s="6"/>
      <c r="C2" s="6"/>
      <c r="D2" s="6"/>
      <c r="E2" s="6"/>
      <c r="F2" s="394" t="s">
        <v>356</v>
      </c>
      <c r="Q2" s="235" t="s">
        <v>105</v>
      </c>
    </row>
    <row r="3" spans="1:17" ht="15.75" customHeight="1" x14ac:dyDescent="0.2">
      <c r="A3" s="4" t="s">
        <v>128</v>
      </c>
      <c r="B3" s="4"/>
      <c r="C3" s="4"/>
      <c r="D3" s="6"/>
      <c r="E3" s="6"/>
      <c r="F3" s="110"/>
    </row>
    <row r="4" spans="1:17" ht="15.75" customHeight="1" x14ac:dyDescent="0.3">
      <c r="A4" s="172" t="str">
        <f>CONCATENATE("Ügyfél:   ",Alapa!$C$17)</f>
        <v xml:space="preserve">Ügyfél:   </v>
      </c>
      <c r="B4" s="22"/>
      <c r="C4" s="173"/>
      <c r="D4" s="24" t="str">
        <f>"Dátum:"</f>
        <v>Dátum:</v>
      </c>
      <c r="E4" s="434"/>
    </row>
    <row r="5" spans="1:17" ht="15.75" customHeight="1" x14ac:dyDescent="0.3">
      <c r="A5" s="10" t="str">
        <f>CONCATENATE("Fordulónap: ",Alapa!$C$12)</f>
        <v xml:space="preserve">Fordulónap: </v>
      </c>
      <c r="B5" s="9"/>
      <c r="C5" s="171"/>
      <c r="D5" s="61" t="str">
        <f>"Készítette:"</f>
        <v>Készítette:</v>
      </c>
      <c r="E5" s="13" t="e">
        <f>VLOOKUP(G5,Alapa!$G$2:$H$22,2)</f>
        <v>#N/A</v>
      </c>
      <c r="F5" s="112" t="s">
        <v>1</v>
      </c>
      <c r="G5" s="15">
        <v>1</v>
      </c>
    </row>
    <row r="6" spans="1:17" ht="15.75" customHeight="1" x14ac:dyDescent="0.3">
      <c r="A6" s="8"/>
      <c r="B6" s="8"/>
      <c r="C6" s="8"/>
      <c r="D6" s="12" t="s">
        <v>0</v>
      </c>
      <c r="E6" s="9" t="str">
        <f>IF(Alapa!$H$2=0," ",Alapa!$H$2)</f>
        <v xml:space="preserve"> </v>
      </c>
    </row>
    <row r="7" spans="1:17" ht="15.75" customHeight="1" thickBot="1" x14ac:dyDescent="0.35">
      <c r="A7" s="399" t="s">
        <v>264</v>
      </c>
      <c r="B7" s="8"/>
      <c r="C7" s="8"/>
      <c r="D7" s="16"/>
      <c r="E7" s="17"/>
    </row>
    <row r="8" spans="1:17" ht="23.25" x14ac:dyDescent="0.3">
      <c r="A8" s="206"/>
      <c r="B8" s="207" t="s">
        <v>116</v>
      </c>
      <c r="C8" s="208"/>
      <c r="D8" s="196"/>
      <c r="E8" s="263"/>
    </row>
    <row r="9" spans="1:17" ht="15.75" customHeight="1" x14ac:dyDescent="0.3">
      <c r="A9" s="199" t="s">
        <v>4</v>
      </c>
      <c r="B9" s="8"/>
      <c r="C9" s="8"/>
      <c r="D9" s="23" t="s">
        <v>5</v>
      </c>
      <c r="E9" s="264"/>
    </row>
    <row r="10" spans="1:17" ht="15.75" customHeight="1" thickBot="1" x14ac:dyDescent="0.35">
      <c r="A10" s="201">
        <f>Alapa!C25</f>
        <v>0</v>
      </c>
      <c r="B10" s="202"/>
      <c r="C10" s="202"/>
      <c r="D10" s="203">
        <f>Alapa!C17</f>
        <v>0</v>
      </c>
      <c r="E10" s="265"/>
      <c r="G10" s="111"/>
    </row>
    <row r="11" spans="1:17" ht="15.75" customHeight="1" x14ac:dyDescent="0.2">
      <c r="A11" s="374"/>
      <c r="B11" s="8"/>
      <c r="C11" s="8"/>
      <c r="D11" s="16"/>
      <c r="E11" s="375"/>
    </row>
    <row r="12" spans="1:17" ht="15.75" customHeight="1" x14ac:dyDescent="0.2">
      <c r="A12" s="376"/>
      <c r="B12" s="8" t="s">
        <v>117</v>
      </c>
      <c r="C12" s="8"/>
      <c r="D12" s="16"/>
      <c r="E12" s="375"/>
    </row>
    <row r="13" spans="1:17" ht="15.75" customHeight="1" x14ac:dyDescent="0.2">
      <c r="A13" s="376" t="s">
        <v>118</v>
      </c>
      <c r="B13" s="8" t="s">
        <v>126</v>
      </c>
      <c r="C13" s="8"/>
      <c r="D13" s="221" t="s">
        <v>119</v>
      </c>
      <c r="E13" s="375"/>
    </row>
    <row r="14" spans="1:17" ht="15.75" customHeight="1" x14ac:dyDescent="0.2">
      <c r="A14" s="376" t="s">
        <v>123</v>
      </c>
      <c r="B14" s="8" t="s">
        <v>120</v>
      </c>
      <c r="C14" s="8"/>
      <c r="D14" s="115" t="s">
        <v>121</v>
      </c>
      <c r="E14" s="375"/>
    </row>
    <row r="15" spans="1:17" ht="15.75" customHeight="1" x14ac:dyDescent="0.2">
      <c r="A15" s="376" t="s">
        <v>122</v>
      </c>
      <c r="B15" s="8" t="s">
        <v>124</v>
      </c>
      <c r="C15" s="8"/>
      <c r="D15" s="222" t="s">
        <v>189</v>
      </c>
      <c r="E15" s="375"/>
    </row>
    <row r="16" spans="1:17" ht="15.75" customHeight="1" x14ac:dyDescent="0.2">
      <c r="A16" s="377" t="s">
        <v>125</v>
      </c>
      <c r="B16" s="330" t="s">
        <v>193</v>
      </c>
      <c r="C16" s="330"/>
      <c r="D16" s="236" t="s">
        <v>190</v>
      </c>
      <c r="E16" s="375"/>
    </row>
    <row r="17" spans="1:13" ht="15.75" customHeight="1" x14ac:dyDescent="0.2">
      <c r="A17" s="376">
        <v>5</v>
      </c>
      <c r="B17" s="8" t="s">
        <v>238</v>
      </c>
      <c r="C17" s="8"/>
      <c r="D17" s="16"/>
      <c r="E17" s="375"/>
    </row>
    <row r="18" spans="1:13" ht="15.75" customHeight="1" x14ac:dyDescent="0.2">
      <c r="A18" s="376"/>
      <c r="B18" s="399"/>
      <c r="C18" s="8"/>
      <c r="D18" s="16"/>
      <c r="E18" s="375"/>
      <c r="G18" s="326" t="s">
        <v>298</v>
      </c>
    </row>
    <row r="19" spans="1:13" ht="15.75" customHeight="1" x14ac:dyDescent="0.2">
      <c r="A19" s="377"/>
      <c r="B19" s="328" t="s">
        <v>311</v>
      </c>
      <c r="C19" s="329"/>
      <c r="D19" s="117"/>
      <c r="E19" s="375"/>
      <c r="G19" s="326" t="s">
        <v>292</v>
      </c>
      <c r="I19" s="1" t="s">
        <v>293</v>
      </c>
    </row>
    <row r="20" spans="1:13" ht="15.75" customHeight="1" thickBot="1" x14ac:dyDescent="0.25">
      <c r="A20" s="378"/>
      <c r="B20" s="379"/>
      <c r="C20" s="28"/>
      <c r="D20" s="28"/>
      <c r="E20" s="380"/>
      <c r="I20" s="1" t="s">
        <v>294</v>
      </c>
    </row>
    <row r="21" spans="1:13" ht="41.25" customHeight="1" x14ac:dyDescent="0.2">
      <c r="A21" s="415" t="s">
        <v>114</v>
      </c>
      <c r="B21" s="409" t="s">
        <v>113</v>
      </c>
      <c r="C21" s="409" t="s">
        <v>99</v>
      </c>
      <c r="D21" s="411" t="s">
        <v>100</v>
      </c>
      <c r="E21" s="413" t="s">
        <v>6</v>
      </c>
      <c r="I21" s="327" t="s">
        <v>296</v>
      </c>
    </row>
    <row r="22" spans="1:13" ht="39.75" customHeight="1" x14ac:dyDescent="0.2">
      <c r="A22" s="416"/>
      <c r="B22" s="410"/>
      <c r="C22" s="410"/>
      <c r="D22" s="412"/>
      <c r="E22" s="414"/>
      <c r="I22" s="327" t="s">
        <v>295</v>
      </c>
    </row>
    <row r="23" spans="1:13" ht="18" customHeight="1" x14ac:dyDescent="0.2">
      <c r="A23" s="98">
        <v>1</v>
      </c>
      <c r="B23" s="21" t="s">
        <v>108</v>
      </c>
      <c r="C23" s="225"/>
      <c r="D23" s="289"/>
      <c r="E23" s="381"/>
      <c r="I23" s="364" t="s">
        <v>297</v>
      </c>
      <c r="J23" s="365"/>
      <c r="K23" s="365"/>
      <c r="L23" s="365"/>
      <c r="M23" s="366"/>
    </row>
    <row r="24" spans="1:13" ht="18" customHeight="1" x14ac:dyDescent="0.2">
      <c r="A24" s="98">
        <v>2</v>
      </c>
      <c r="B24" s="21" t="s">
        <v>109</v>
      </c>
      <c r="C24" s="289"/>
      <c r="D24" s="289"/>
      <c r="E24" s="381"/>
      <c r="I24" s="367" t="s">
        <v>310</v>
      </c>
      <c r="J24" s="368"/>
      <c r="K24" s="368"/>
      <c r="L24" s="368"/>
      <c r="M24" s="369"/>
    </row>
    <row r="25" spans="1:13" ht="18" customHeight="1" x14ac:dyDescent="0.2">
      <c r="A25" s="98">
        <v>3</v>
      </c>
      <c r="B25" s="95" t="s">
        <v>112</v>
      </c>
      <c r="C25" s="96">
        <f>C23+C24</f>
        <v>0</v>
      </c>
      <c r="D25" s="96">
        <f>D23+D24</f>
        <v>0</v>
      </c>
      <c r="E25" s="381"/>
    </row>
    <row r="26" spans="1:13" ht="18" customHeight="1" x14ac:dyDescent="0.2">
      <c r="A26" s="98">
        <v>4</v>
      </c>
      <c r="B26" s="21" t="s">
        <v>271</v>
      </c>
      <c r="C26" s="289"/>
      <c r="D26" s="289"/>
      <c r="E26" s="381"/>
    </row>
    <row r="27" spans="1:13" ht="38.25" x14ac:dyDescent="0.2">
      <c r="A27" s="98"/>
      <c r="B27" s="21" t="s">
        <v>269</v>
      </c>
      <c r="C27" s="108"/>
      <c r="D27" s="289"/>
      <c r="E27" s="381"/>
    </row>
    <row r="28" spans="1:13" ht="63.75" x14ac:dyDescent="0.2">
      <c r="A28" s="98"/>
      <c r="B28" s="21" t="s">
        <v>267</v>
      </c>
      <c r="C28" s="108"/>
      <c r="D28" s="289"/>
      <c r="E28" s="381"/>
      <c r="G28" s="111"/>
    </row>
    <row r="29" spans="1:13" ht="76.5" x14ac:dyDescent="0.2">
      <c r="A29" s="98"/>
      <c r="B29" s="21" t="s">
        <v>268</v>
      </c>
      <c r="C29" s="108"/>
      <c r="D29" s="289"/>
      <c r="E29" s="381"/>
    </row>
    <row r="30" spans="1:13" ht="18" customHeight="1" x14ac:dyDescent="0.2">
      <c r="A30" s="98">
        <v>6</v>
      </c>
      <c r="B30" s="21" t="s">
        <v>272</v>
      </c>
      <c r="C30" s="289"/>
      <c r="D30" s="289"/>
      <c r="E30" s="381"/>
    </row>
    <row r="31" spans="1:13" ht="38.25" x14ac:dyDescent="0.2">
      <c r="A31" s="98">
        <v>7</v>
      </c>
      <c r="B31" s="21" t="s">
        <v>270</v>
      </c>
      <c r="C31" s="108"/>
      <c r="D31" s="150"/>
      <c r="E31" s="381"/>
    </row>
    <row r="32" spans="1:13" ht="25.5" x14ac:dyDescent="0.2">
      <c r="A32" s="98">
        <v>10</v>
      </c>
      <c r="B32" s="97" t="s">
        <v>115</v>
      </c>
      <c r="C32" s="94">
        <f>C26+C30</f>
        <v>0</v>
      </c>
      <c r="D32" s="104">
        <f>D26-D27-D28-D29+D30-D31</f>
        <v>0</v>
      </c>
      <c r="E32" s="381"/>
    </row>
    <row r="33" spans="1:6" ht="17.25" customHeight="1" x14ac:dyDescent="0.2">
      <c r="A33" s="98">
        <v>11</v>
      </c>
      <c r="B33" s="21" t="s">
        <v>110</v>
      </c>
      <c r="C33" s="289"/>
      <c r="D33" s="150"/>
      <c r="E33" s="381"/>
    </row>
    <row r="34" spans="1:6" ht="38.25" x14ac:dyDescent="0.2">
      <c r="A34" s="98">
        <v>12</v>
      </c>
      <c r="B34" s="21" t="s">
        <v>251</v>
      </c>
      <c r="C34" s="289"/>
      <c r="D34" s="289"/>
      <c r="E34" s="381"/>
    </row>
    <row r="35" spans="1:6" ht="25.5" x14ac:dyDescent="0.2">
      <c r="A35" s="98">
        <v>13</v>
      </c>
      <c r="B35" s="21" t="s">
        <v>111</v>
      </c>
      <c r="C35" s="289"/>
      <c r="D35" s="150"/>
      <c r="E35" s="381"/>
    </row>
    <row r="36" spans="1:6" ht="25.5" x14ac:dyDescent="0.2">
      <c r="A36" s="98">
        <v>14</v>
      </c>
      <c r="B36" s="97" t="s">
        <v>265</v>
      </c>
      <c r="C36" s="94">
        <f>SUM(C33:C35)</f>
        <v>0</v>
      </c>
      <c r="D36" s="104">
        <f>SUM(D33:D35)</f>
        <v>0</v>
      </c>
      <c r="E36" s="381"/>
    </row>
    <row r="37" spans="1:6" thickBot="1" x14ac:dyDescent="0.25">
      <c r="A37" s="101">
        <v>15</v>
      </c>
      <c r="B37" s="102" t="s">
        <v>266</v>
      </c>
      <c r="C37" s="103">
        <f>C32+C36</f>
        <v>0</v>
      </c>
      <c r="D37" s="78">
        <f>D32+D36</f>
        <v>0</v>
      </c>
      <c r="E37" s="382"/>
      <c r="F37" s="383" t="s">
        <v>340</v>
      </c>
    </row>
    <row r="38" spans="1:6" ht="15.75" customHeight="1" x14ac:dyDescent="0.2">
      <c r="C38" s="238"/>
    </row>
    <row r="39" spans="1:6" ht="15.75" customHeight="1" x14ac:dyDescent="0.2">
      <c r="B39" s="1" t="s">
        <v>178</v>
      </c>
      <c r="F39" s="113"/>
    </row>
    <row r="40" spans="1:6" ht="15.75" customHeight="1" x14ac:dyDescent="0.2">
      <c r="F40" s="113"/>
    </row>
    <row r="41" spans="1:6" ht="15.75" customHeight="1" x14ac:dyDescent="0.2">
      <c r="F41" s="113"/>
    </row>
    <row r="42" spans="1:6" ht="15.75" customHeight="1" x14ac:dyDescent="0.2">
      <c r="F42" s="113"/>
    </row>
    <row r="43" spans="1:6" ht="15.75" customHeight="1" x14ac:dyDescent="0.2">
      <c r="F43" s="113"/>
    </row>
    <row r="44" spans="1:6" ht="15.75" customHeight="1" x14ac:dyDescent="0.2">
      <c r="F44" s="113"/>
    </row>
    <row r="45" spans="1:6" ht="15.75" customHeight="1" x14ac:dyDescent="0.2">
      <c r="F45" s="113"/>
    </row>
    <row r="46" spans="1:6" ht="15.75" customHeight="1" x14ac:dyDescent="0.2">
      <c r="F46" s="113"/>
    </row>
    <row r="47" spans="1:6" ht="15.75" customHeight="1" x14ac:dyDescent="0.2">
      <c r="F47" s="113"/>
    </row>
    <row r="48" spans="1:6" ht="15.75" customHeight="1" x14ac:dyDescent="0.2">
      <c r="F48" s="113"/>
    </row>
    <row r="49" spans="6:6" ht="15.75" customHeight="1" x14ac:dyDescent="0.2">
      <c r="F49" s="113"/>
    </row>
    <row r="50" spans="6:6" ht="15.75" customHeight="1" x14ac:dyDescent="0.2">
      <c r="F50" s="113"/>
    </row>
    <row r="51" spans="6:6" ht="15.75" customHeight="1" x14ac:dyDescent="0.2">
      <c r="F51" s="113"/>
    </row>
    <row r="52" spans="6:6" ht="15.75" customHeight="1" x14ac:dyDescent="0.2">
      <c r="F52" s="113"/>
    </row>
    <row r="53" spans="6:6" ht="15.75" customHeight="1" x14ac:dyDescent="0.2">
      <c r="F53" s="113"/>
    </row>
    <row r="54" spans="6:6" ht="15.75" customHeight="1" x14ac:dyDescent="0.2">
      <c r="F54" s="113"/>
    </row>
    <row r="55" spans="6:6" ht="15.75" customHeight="1" x14ac:dyDescent="0.2">
      <c r="F55" s="113"/>
    </row>
    <row r="56" spans="6:6" ht="15.75" customHeight="1" x14ac:dyDescent="0.2">
      <c r="F56" s="113"/>
    </row>
    <row r="57" spans="6:6" ht="15.75" customHeight="1" x14ac:dyDescent="0.2">
      <c r="F57" s="113"/>
    </row>
    <row r="58" spans="6:6" ht="15.75" customHeight="1" x14ac:dyDescent="0.2">
      <c r="F58" s="113"/>
    </row>
    <row r="59" spans="6:6" ht="15.75" customHeight="1" x14ac:dyDescent="0.2">
      <c r="F59" s="113"/>
    </row>
    <row r="60" spans="6:6" ht="15.75" customHeight="1" x14ac:dyDescent="0.2">
      <c r="F60" s="113"/>
    </row>
    <row r="61" spans="6:6" ht="15.75" customHeight="1" x14ac:dyDescent="0.2">
      <c r="F61" s="113"/>
    </row>
    <row r="62" spans="6:6" ht="15.75" customHeight="1" x14ac:dyDescent="0.2">
      <c r="F62" s="113"/>
    </row>
    <row r="63" spans="6:6" ht="15.75" customHeight="1" x14ac:dyDescent="0.2">
      <c r="F63" s="113"/>
    </row>
    <row r="64" spans="6:6" ht="15.75" customHeight="1" x14ac:dyDescent="0.2">
      <c r="F64" s="113"/>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0"/>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7" t="s">
        <v>186</v>
      </c>
    </row>
    <row r="2" spans="1:27" ht="17.25" customHeight="1" x14ac:dyDescent="0.25">
      <c r="A2" s="6"/>
      <c r="B2" s="6"/>
      <c r="C2" s="6"/>
      <c r="D2" s="6"/>
      <c r="E2" s="6"/>
      <c r="F2" s="394" t="s">
        <v>356</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239</v>
      </c>
      <c r="V2" s="1" t="s">
        <v>247</v>
      </c>
      <c r="X2" s="1" t="s">
        <v>354</v>
      </c>
      <c r="Y2" s="1" t="s">
        <v>355</v>
      </c>
      <c r="AA2" s="400">
        <v>43465</v>
      </c>
    </row>
    <row r="3" spans="1:27" ht="16.5" x14ac:dyDescent="0.2">
      <c r="A3" s="4" t="s">
        <v>128</v>
      </c>
      <c r="B3" s="4"/>
      <c r="C3" s="6"/>
      <c r="D3" s="6"/>
      <c r="E3" s="6"/>
      <c r="F3" s="2"/>
    </row>
    <row r="4" spans="1:27" ht="16.5" x14ac:dyDescent="0.3">
      <c r="A4" s="10" t="str">
        <f>CONCATENATE("Ügyfél:   ",Alapa!$C$17)</f>
        <v xml:space="preserve">Ügyfél:   </v>
      </c>
      <c r="B4" s="10"/>
      <c r="C4" s="11" t="str">
        <f>"Dátum:"</f>
        <v>Dátum:</v>
      </c>
      <c r="D4" s="434"/>
      <c r="E4" s="120"/>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96"/>
      <c r="B6" s="396"/>
      <c r="C6" s="12" t="s">
        <v>0</v>
      </c>
      <c r="D6" s="9" t="str">
        <f>IF(Alapa!$H$2=0," ",Alapa!$H$2)</f>
        <v xml:space="preserve"> </v>
      </c>
      <c r="E6" s="7"/>
    </row>
    <row r="7" spans="1:27" ht="17.25" thickBot="1" x14ac:dyDescent="0.25">
      <c r="A7" s="399" t="s">
        <v>264</v>
      </c>
      <c r="B7" s="8"/>
      <c r="C7" s="16"/>
      <c r="D7" s="16"/>
      <c r="E7" s="18"/>
    </row>
    <row r="8" spans="1:27" ht="20.25" x14ac:dyDescent="0.2">
      <c r="A8" s="194" t="s">
        <v>155</v>
      </c>
      <c r="B8" s="195" t="s">
        <v>156</v>
      </c>
      <c r="C8" s="196"/>
      <c r="D8" s="196"/>
      <c r="E8" s="198"/>
      <c r="F8" s="287"/>
    </row>
    <row r="9" spans="1:27" ht="16.5" x14ac:dyDescent="0.2">
      <c r="A9" s="199" t="s">
        <v>4</v>
      </c>
      <c r="B9" s="8"/>
      <c r="C9" s="23" t="s">
        <v>5</v>
      </c>
      <c r="D9" s="23"/>
      <c r="E9" s="200"/>
    </row>
    <row r="10" spans="1:27" ht="17.25" thickBot="1" x14ac:dyDescent="0.25">
      <c r="A10" s="201">
        <f>Alapa!C25</f>
        <v>0</v>
      </c>
      <c r="B10" s="202"/>
      <c r="C10" s="203">
        <f>Alapa!C17</f>
        <v>0</v>
      </c>
      <c r="D10" s="203"/>
      <c r="E10" s="205"/>
    </row>
    <row r="11" spans="1:27" ht="25.5" customHeight="1" thickBot="1" x14ac:dyDescent="0.25">
      <c r="A11" s="310"/>
      <c r="B11" s="332" t="s">
        <v>18</v>
      </c>
      <c r="C11" s="331" t="s">
        <v>249</v>
      </c>
      <c r="D11" s="236" t="s">
        <v>212</v>
      </c>
      <c r="E11" s="317"/>
    </row>
    <row r="12" spans="1:27" ht="25.5" x14ac:dyDescent="0.2">
      <c r="A12" s="30"/>
      <c r="B12" s="31" t="s">
        <v>248</v>
      </c>
      <c r="C12" s="295"/>
      <c r="D12" s="32" t="s">
        <v>299</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359</v>
      </c>
      <c r="C14" s="92" t="s">
        <v>81</v>
      </c>
      <c r="D14" s="60">
        <f>IF('HIPA-03'!D21=0,'HIPA-03'!E21,'HIPA-03'!D21)</f>
        <v>0</v>
      </c>
      <c r="E14" s="37"/>
    </row>
    <row r="15" spans="1:27" ht="25.5" customHeight="1" x14ac:dyDescent="0.2">
      <c r="A15" s="34"/>
      <c r="B15" s="50" t="s">
        <v>8</v>
      </c>
      <c r="C15" s="92" t="s">
        <v>240</v>
      </c>
      <c r="D15" s="60">
        <f>'HIPA-00'!C33+'HIPA-00'!D33</f>
        <v>0</v>
      </c>
      <c r="E15" s="37"/>
    </row>
    <row r="16" spans="1:27" ht="25.5" customHeight="1" x14ac:dyDescent="0.2">
      <c r="A16" s="34"/>
      <c r="B16" s="50" t="s">
        <v>9</v>
      </c>
      <c r="C16" s="92" t="s">
        <v>241</v>
      </c>
      <c r="D16" s="60">
        <f>'HIPA-00'!C34+'HIPA-00'!D34</f>
        <v>0</v>
      </c>
      <c r="E16" s="37"/>
    </row>
    <row r="17" spans="1:5" ht="25.5" customHeight="1" x14ac:dyDescent="0.2">
      <c r="A17" s="34"/>
      <c r="B17" s="50" t="s">
        <v>284</v>
      </c>
      <c r="C17" s="92" t="s">
        <v>360</v>
      </c>
      <c r="D17" s="60">
        <f>'HIPA-00'!C35+'HIPA-00'!D35</f>
        <v>0</v>
      </c>
      <c r="E17" s="37"/>
    </row>
    <row r="18" spans="1:5" ht="25.5" customHeight="1" x14ac:dyDescent="0.2">
      <c r="A18" s="34"/>
      <c r="B18" s="50" t="s">
        <v>372</v>
      </c>
      <c r="C18" s="92" t="s">
        <v>81</v>
      </c>
      <c r="D18" s="43">
        <f>D13-(D14+D15+D16+D17)</f>
        <v>0</v>
      </c>
      <c r="E18" s="37"/>
    </row>
    <row r="19" spans="1:5" ht="25.5" customHeight="1" x14ac:dyDescent="0.2">
      <c r="A19" s="34"/>
      <c r="B19" s="50" t="s">
        <v>285</v>
      </c>
      <c r="C19" s="92" t="s">
        <v>228</v>
      </c>
      <c r="D19" s="104">
        <f>IF(D18=0,0,IF($C$22="NINCS MEGOSZTÁS",'HIPA-05'!D39,HLOOKUP(D11,'HIPA-05'!$D$17:$N$49,'HIPA-05'!$A39,FALSE)))</f>
        <v>0</v>
      </c>
      <c r="E19" s="37"/>
    </row>
    <row r="20" spans="1:5" ht="25.5" customHeight="1" x14ac:dyDescent="0.2">
      <c r="A20" s="34"/>
      <c r="B20" s="50" t="s">
        <v>286</v>
      </c>
      <c r="C20" s="92" t="s">
        <v>229</v>
      </c>
      <c r="D20" s="104">
        <f>IF(D18=0,0,IF($C$22="NINCS MEGOSZTÁS",'HIPA-05'!D40,HLOOKUP(D11,'HIPA-05'!$D$17:$N$49,'HIPA-05'!$A40,FALSE)))</f>
        <v>0</v>
      </c>
      <c r="E20" s="37"/>
    </row>
    <row r="21" spans="1:5" ht="25.5" customHeight="1" x14ac:dyDescent="0.2">
      <c r="A21" s="34"/>
      <c r="B21" s="50" t="s">
        <v>10</v>
      </c>
      <c r="C21" s="29"/>
      <c r="D21" s="43">
        <f>D18-D19+D20</f>
        <v>0</v>
      </c>
      <c r="E21" s="37"/>
    </row>
    <row r="22" spans="1:5" ht="25.5" customHeight="1" x14ac:dyDescent="0.2">
      <c r="A22" s="34"/>
      <c r="B22" s="50" t="s">
        <v>106</v>
      </c>
      <c r="C22" s="280" t="str">
        <f>IF('HIPA-04'!D14="X","VAN MEGOSZTÁS",IF('HIPA-04'!D15="X","VAN MEGOSZTÁS",IF('HIPA-04'!D16="X","VAN MEGOSZTÁS","NINCS MEGOSZTÁS")))</f>
        <v>NINCS MEGOSZTÁS</v>
      </c>
      <c r="D22" s="104">
        <f>IF($D$21=0,0,IF($C$22="NINCS MEGOSZTÁS",('HIPA-05'!D38-'HIPA-05'!D39+'HIPA-05'!D40-'HIPA-05'!D41),HLOOKUP(D11,'HIPA-05'!$D$17:$N$49,'HIPA-05'!$A38,FALSE)))</f>
        <v>0</v>
      </c>
      <c r="E22" s="37"/>
    </row>
    <row r="23" spans="1:5" ht="25.5" customHeight="1" x14ac:dyDescent="0.2">
      <c r="A23" s="34"/>
      <c r="B23" s="50" t="s">
        <v>11</v>
      </c>
      <c r="C23" s="92" t="s">
        <v>230</v>
      </c>
      <c r="D23" s="104">
        <f>IF(D21=0,0,IF($C$22="NINCS MEGOSZTÁS",'HIPA-05'!D41,HLOOKUP(D11,'HIPA-05'!$D$17:$N$49,'HIPA-05'!$A41,FALSE)))</f>
        <v>0</v>
      </c>
      <c r="E23" s="37"/>
    </row>
    <row r="24" spans="1:5" ht="25.5" customHeight="1" x14ac:dyDescent="0.2">
      <c r="A24" s="34"/>
      <c r="B24" s="50" t="s">
        <v>12</v>
      </c>
      <c r="C24" s="36"/>
      <c r="D24" s="43">
        <f>D22-D23</f>
        <v>0</v>
      </c>
      <c r="E24" s="37"/>
    </row>
    <row r="25" spans="1:5" ht="25.5" customHeight="1" x14ac:dyDescent="0.2">
      <c r="A25" s="34"/>
      <c r="B25" s="50" t="s">
        <v>103</v>
      </c>
      <c r="C25" s="92" t="s">
        <v>231</v>
      </c>
      <c r="D25" s="267">
        <f>IF(D21=0,0,IF($C$22="NINCS MEGOSZTÁS",'HIPA-05'!D42,HLOOKUP(D11,'HIPA-05'!$D$17:$N$49,'HIPA-05'!$A42,FALSE)))</f>
        <v>0</v>
      </c>
      <c r="E25" s="37"/>
    </row>
    <row r="26" spans="1:5" ht="25.5" customHeight="1" x14ac:dyDescent="0.2">
      <c r="A26" s="34"/>
      <c r="B26" s="62" t="s">
        <v>104</v>
      </c>
      <c r="C26" s="36"/>
      <c r="D26" s="43">
        <f>D24*D25</f>
        <v>0</v>
      </c>
      <c r="E26" s="37"/>
    </row>
    <row r="27" spans="1:5" ht="25.5" customHeight="1" x14ac:dyDescent="0.2">
      <c r="A27" s="34"/>
      <c r="B27" s="50" t="s">
        <v>13</v>
      </c>
      <c r="C27" s="92" t="s">
        <v>361</v>
      </c>
      <c r="D27" s="104">
        <f>IF(D26=0,0,IF($C$22="NINCS MEGOSZTÁS",'HIPA-05'!D43,HLOOKUP(D11,'HIPA-05'!$D$17:$N$49,'HIPA-05'!$A43,FALSE)))</f>
        <v>0</v>
      </c>
      <c r="E27" s="37"/>
    </row>
    <row r="28" spans="1:5" ht="25.5" customHeight="1" x14ac:dyDescent="0.2">
      <c r="A28" s="34"/>
      <c r="B28" s="50" t="s">
        <v>257</v>
      </c>
      <c r="C28" s="92" t="s">
        <v>362</v>
      </c>
      <c r="D28" s="104">
        <f>IF(D26=0,0,IF($C$22="NINCS MEGOSZTÁS",'HIPA-05'!D47,HLOOKUP(D11,'HIPA-05'!$D$17:$N$49,'HIPA-05'!$A47,FALSE)))</f>
        <v>0</v>
      </c>
      <c r="E28" s="37"/>
    </row>
    <row r="29" spans="1:5" ht="25.5" customHeight="1" x14ac:dyDescent="0.2">
      <c r="A29" s="34"/>
      <c r="B29" s="50" t="s">
        <v>350</v>
      </c>
      <c r="C29" s="92" t="s">
        <v>363</v>
      </c>
      <c r="D29" s="104">
        <f>IF(D26=0,0,IF($C$22="NINCS MEGOSZTÁS",'HIPA-05'!D48,HLOOKUP(D11,'HIPA-05'!$D$17:$N$49,'HIPA-05'!$A48,FALSE)))</f>
        <v>0</v>
      </c>
      <c r="E29" s="37"/>
    </row>
    <row r="30" spans="1:5" ht="38.25" x14ac:dyDescent="0.2">
      <c r="A30" s="34"/>
      <c r="B30" s="50" t="s">
        <v>273</v>
      </c>
      <c r="C30" s="92" t="s">
        <v>301</v>
      </c>
      <c r="D30" s="104">
        <f>IF(D26=0,0,IF($C$22="NINCS MEGOSZTÁS",'HIPA-05'!D49,HLOOKUP(D11,'HIPA-05'!$D$17:$N$49,'HIPA-05'!$A49,FALSE)))</f>
        <v>0</v>
      </c>
      <c r="E30" s="37"/>
    </row>
    <row r="31" spans="1:5" ht="25.5" customHeight="1" x14ac:dyDescent="0.2">
      <c r="A31" s="34"/>
      <c r="B31" s="50" t="s">
        <v>274</v>
      </c>
      <c r="C31" s="36"/>
      <c r="D31" s="43">
        <f>D26-D27-D28-D29-D30</f>
        <v>0</v>
      </c>
      <c r="E31" s="37"/>
    </row>
    <row r="32" spans="1:5" ht="25.5" customHeight="1" x14ac:dyDescent="0.2">
      <c r="A32" s="34"/>
      <c r="B32" s="50" t="s">
        <v>306</v>
      </c>
      <c r="C32" s="245"/>
      <c r="D32" s="104">
        <f>D33+D34</f>
        <v>0</v>
      </c>
      <c r="E32" s="37"/>
    </row>
    <row r="33" spans="1:8" ht="22.5" customHeight="1" x14ac:dyDescent="0.2">
      <c r="A33" s="34"/>
      <c r="B33" s="50" t="s">
        <v>331</v>
      </c>
      <c r="C33" s="92" t="s">
        <v>332</v>
      </c>
      <c r="D33" s="104">
        <f>IF(D31=0,0,IF($C$22="NINCS MEGOSZTÁS",'HIPA-05'!D53,HLOOKUP(D11,'HIPA-05'!$D$17:$N$58,'HIPA-05'!$A53,FALSE)))</f>
        <v>0</v>
      </c>
      <c r="E33" s="37"/>
    </row>
    <row r="34" spans="1:8" ht="24" customHeight="1" x14ac:dyDescent="0.2">
      <c r="A34" s="34"/>
      <c r="B34" s="50" t="s">
        <v>309</v>
      </c>
      <c r="C34" s="92" t="s">
        <v>364</v>
      </c>
      <c r="D34" s="104">
        <f>IF(D31=0,0,IF($C$22="NINCS MEGOSZTÁS",'HIPA-05'!D54,HLOOKUP(D11,'HIPA-05'!$D$17:$N$58,'HIPA-05'!$A54,FALSE)))</f>
        <v>0</v>
      </c>
      <c r="E34" s="37"/>
    </row>
    <row r="35" spans="1:8" ht="25.5" customHeight="1" x14ac:dyDescent="0.2">
      <c r="A35" s="34"/>
      <c r="B35" s="50" t="s">
        <v>333</v>
      </c>
      <c r="C35" s="92" t="s">
        <v>396</v>
      </c>
      <c r="D35" s="104">
        <f>IF(D31=0,0,IF($C$22="NINCS MEGOSZTÁS",'HIPA-05'!D56,HLOOKUP(D11,'HIPA-05'!$D$17:$N$58,'HIPA-05'!$A56,FALSE)))</f>
        <v>0</v>
      </c>
      <c r="E35" s="37"/>
    </row>
    <row r="36" spans="1:8" ht="25.5" customHeight="1" x14ac:dyDescent="0.2">
      <c r="A36" s="34"/>
      <c r="B36" s="50" t="s">
        <v>275</v>
      </c>
      <c r="C36" s="36"/>
      <c r="D36" s="43">
        <f>D31-(D32+D35)</f>
        <v>0</v>
      </c>
      <c r="E36" s="37"/>
    </row>
    <row r="37" spans="1:8" ht="25.5" customHeight="1" x14ac:dyDescent="0.2">
      <c r="A37" s="34"/>
      <c r="B37" s="50" t="s">
        <v>276</v>
      </c>
      <c r="C37" s="36"/>
      <c r="D37" s="47"/>
      <c r="E37" s="37"/>
    </row>
    <row r="38" spans="1:8" ht="25.5" customHeight="1" x14ac:dyDescent="0.2">
      <c r="A38" s="135"/>
      <c r="B38" s="313" t="s">
        <v>277</v>
      </c>
      <c r="C38" s="314"/>
      <c r="D38" s="315"/>
      <c r="E38" s="316"/>
    </row>
    <row r="39" spans="1:8" ht="25.5" customHeight="1" x14ac:dyDescent="0.2">
      <c r="A39" s="135"/>
      <c r="B39" s="313" t="s">
        <v>278</v>
      </c>
      <c r="C39" s="314"/>
      <c r="D39" s="315"/>
      <c r="E39" s="316"/>
    </row>
    <row r="40" spans="1:8" ht="25.5" customHeight="1" thickBot="1" x14ac:dyDescent="0.25">
      <c r="A40" s="38"/>
      <c r="B40" s="51" t="s">
        <v>279</v>
      </c>
      <c r="C40" s="40"/>
      <c r="D40" s="334"/>
      <c r="E40" s="41"/>
    </row>
    <row r="41" spans="1:8" ht="25.5" customHeight="1" x14ac:dyDescent="0.2">
      <c r="A41" s="30"/>
      <c r="B41" s="31" t="s">
        <v>15</v>
      </c>
      <c r="C41" s="350"/>
      <c r="D41" s="351"/>
      <c r="E41" s="33" t="s">
        <v>6</v>
      </c>
    </row>
    <row r="42" spans="1:8" ht="25.5" customHeight="1" x14ac:dyDescent="0.2">
      <c r="A42" s="81"/>
      <c r="B42" s="322" t="s">
        <v>287</v>
      </c>
      <c r="C42" s="353"/>
      <c r="D42" s="354">
        <f>Alapa!C11</f>
        <v>0</v>
      </c>
      <c r="E42" s="390"/>
      <c r="H42" s="111"/>
    </row>
    <row r="43" spans="1:8" ht="25.5" customHeight="1" x14ac:dyDescent="0.2">
      <c r="A43" s="81"/>
      <c r="B43" s="322" t="s">
        <v>290</v>
      </c>
      <c r="C43" s="373"/>
      <c r="D43" s="352">
        <f>AA2+151</f>
        <v>43616</v>
      </c>
      <c r="E43" s="390"/>
    </row>
    <row r="44" spans="1:8" ht="25.5" customHeight="1" x14ac:dyDescent="0.2">
      <c r="A44" s="81"/>
      <c r="B44" s="322" t="s">
        <v>15</v>
      </c>
      <c r="C44" s="321" t="s">
        <v>288</v>
      </c>
      <c r="D44" s="323" t="s">
        <v>289</v>
      </c>
      <c r="E44" s="390"/>
    </row>
    <row r="45" spans="1:8" ht="25.5" customHeight="1" x14ac:dyDescent="0.2">
      <c r="A45" s="34"/>
      <c r="B45" s="36" t="s">
        <v>19</v>
      </c>
      <c r="C45" s="339">
        <f>D43+31</f>
        <v>43647</v>
      </c>
      <c r="D45" s="340">
        <f>C45+365</f>
        <v>44012</v>
      </c>
      <c r="E45" s="391"/>
    </row>
    <row r="46" spans="1:8" ht="25.5" customHeight="1" x14ac:dyDescent="0.2">
      <c r="A46" s="34"/>
      <c r="B46" s="36" t="s">
        <v>16</v>
      </c>
      <c r="C46" s="324">
        <v>43723</v>
      </c>
      <c r="D46" s="99">
        <f>IF(D31-D34&lt;0,0,D31-D34)</f>
        <v>0</v>
      </c>
      <c r="E46" s="391"/>
      <c r="H46" s="111"/>
    </row>
    <row r="47" spans="1:8" ht="25.5" customHeight="1" thickBot="1" x14ac:dyDescent="0.25">
      <c r="A47" s="38"/>
      <c r="B47" s="40" t="s">
        <v>17</v>
      </c>
      <c r="C47" s="325">
        <v>43905</v>
      </c>
      <c r="D47" s="357">
        <f>IF(D31&lt;0,0,D31/2)</f>
        <v>0</v>
      </c>
      <c r="E47" s="392"/>
    </row>
    <row r="48" spans="1:8" ht="24.75" customHeight="1" x14ac:dyDescent="0.2">
      <c r="A48" s="30"/>
      <c r="B48" s="31" t="s">
        <v>353</v>
      </c>
      <c r="C48" s="236" t="s">
        <v>355</v>
      </c>
      <c r="D48" s="351"/>
      <c r="E48" s="33" t="s">
        <v>6</v>
      </c>
    </row>
    <row r="49" spans="1:5" ht="51" customHeight="1" x14ac:dyDescent="0.2">
      <c r="A49" s="81"/>
      <c r="B49" s="417" t="s">
        <v>351</v>
      </c>
      <c r="C49" s="417"/>
      <c r="D49" s="385"/>
      <c r="E49" s="390"/>
    </row>
    <row r="50" spans="1:5" ht="24.75" customHeight="1" thickBot="1" x14ac:dyDescent="0.25">
      <c r="A50" s="386"/>
      <c r="B50" s="387" t="s">
        <v>352</v>
      </c>
      <c r="C50" s="388"/>
      <c r="D50" s="389">
        <f>-(IF(C48="NINCS",0,IF(D32+D35&lt;D31*90%,(D31*90%-(D32+D35))*10%,0)))</f>
        <v>0</v>
      </c>
      <c r="E50" s="393"/>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7" t="s">
        <v>186</v>
      </c>
    </row>
    <row r="2" spans="1:7" ht="15.75" x14ac:dyDescent="0.25">
      <c r="A2" s="6"/>
      <c r="B2" s="6"/>
      <c r="C2" s="6"/>
      <c r="D2" s="6"/>
      <c r="E2" s="6"/>
      <c r="F2" s="394" t="s">
        <v>356</v>
      </c>
    </row>
    <row r="3" spans="1:7" ht="16.5" x14ac:dyDescent="0.2">
      <c r="A3" s="4" t="s">
        <v>128</v>
      </c>
      <c r="B3" s="4"/>
      <c r="C3" s="6"/>
      <c r="D3" s="6"/>
      <c r="E3" s="6"/>
      <c r="F3" s="2"/>
    </row>
    <row r="4" spans="1:7" ht="16.5" customHeight="1" x14ac:dyDescent="0.3">
      <c r="A4" s="10" t="str">
        <f>CONCATENATE("Ügyfél:   ",Alapa!$C$17)</f>
        <v xml:space="preserve">Ügyfél:   </v>
      </c>
      <c r="B4" s="10"/>
      <c r="C4" s="11" t="str">
        <f>"Dátum:"</f>
        <v>Dátum:</v>
      </c>
      <c r="D4" s="434"/>
      <c r="E4" s="120"/>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99" t="s">
        <v>264</v>
      </c>
      <c r="B7" s="8"/>
      <c r="C7" s="16"/>
      <c r="D7" s="17"/>
      <c r="E7" s="18"/>
      <c r="F7" s="318" t="s">
        <v>186</v>
      </c>
    </row>
    <row r="8" spans="1:7" ht="20.25" x14ac:dyDescent="0.3">
      <c r="A8" s="209"/>
      <c r="B8" s="210" t="s">
        <v>129</v>
      </c>
      <c r="C8" s="196"/>
      <c r="D8" s="197"/>
      <c r="E8" s="198"/>
    </row>
    <row r="9" spans="1:7" ht="16.5" x14ac:dyDescent="0.3">
      <c r="A9" s="199" t="s">
        <v>4</v>
      </c>
      <c r="B9" s="8"/>
      <c r="C9" s="23" t="s">
        <v>5</v>
      </c>
      <c r="D9" s="17"/>
      <c r="E9" s="200"/>
    </row>
    <row r="10" spans="1:7" ht="17.25" thickBot="1" x14ac:dyDescent="0.35">
      <c r="A10" s="201">
        <f>Alapa!C25</f>
        <v>0</v>
      </c>
      <c r="B10" s="202"/>
      <c r="C10" s="203">
        <f>Alapa!C17</f>
        <v>0</v>
      </c>
      <c r="D10" s="204"/>
      <c r="E10" s="205"/>
    </row>
    <row r="11" spans="1:7" ht="16.5" x14ac:dyDescent="0.3">
      <c r="A11" s="310"/>
      <c r="B11" s="8"/>
      <c r="C11" s="16"/>
      <c r="D11" s="17"/>
      <c r="E11" s="317"/>
    </row>
    <row r="12" spans="1:7" ht="25.5" customHeight="1" thickBot="1" x14ac:dyDescent="0.25">
      <c r="A12" s="19"/>
      <c r="B12" s="29"/>
      <c r="C12" s="29"/>
      <c r="D12" s="29"/>
      <c r="E12" s="29"/>
    </row>
    <row r="13" spans="1:7" ht="38.25" x14ac:dyDescent="0.2">
      <c r="A13" s="30" t="s">
        <v>74</v>
      </c>
      <c r="B13" s="53" t="s">
        <v>20</v>
      </c>
      <c r="C13" s="32"/>
      <c r="D13" s="32" t="s">
        <v>299</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83" t="s">
        <v>313</v>
      </c>
    </row>
    <row r="20" spans="1:6" ht="25.5" customHeight="1" thickBot="1" x14ac:dyDescent="0.25">
      <c r="A20" s="29"/>
      <c r="B20" s="54"/>
      <c r="C20" s="29"/>
      <c r="D20" s="29"/>
      <c r="E20" s="29"/>
    </row>
    <row r="21" spans="1:6" ht="38.25" x14ac:dyDescent="0.2">
      <c r="A21" s="30" t="s">
        <v>75</v>
      </c>
      <c r="B21" s="53" t="s">
        <v>27</v>
      </c>
      <c r="C21" s="32"/>
      <c r="D21" s="32" t="s">
        <v>299</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299</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299</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7" t="s">
        <v>186</v>
      </c>
    </row>
    <row r="2" spans="1:10" ht="16.5" customHeight="1" x14ac:dyDescent="0.25">
      <c r="A2" s="6"/>
      <c r="B2" s="6"/>
      <c r="C2" s="6"/>
      <c r="D2" s="6"/>
      <c r="E2" s="6"/>
      <c r="F2" s="6"/>
      <c r="G2" s="70"/>
      <c r="H2" s="70"/>
      <c r="I2" s="394" t="s">
        <v>356</v>
      </c>
    </row>
    <row r="3" spans="1:10" ht="24" customHeight="1" x14ac:dyDescent="0.2">
      <c r="A3" s="4" t="s">
        <v>128</v>
      </c>
      <c r="B3" s="4"/>
      <c r="C3" s="4"/>
      <c r="D3" s="6"/>
      <c r="E3" s="6"/>
      <c r="F3" s="6"/>
      <c r="G3" s="70"/>
      <c r="H3" s="70"/>
    </row>
    <row r="4" spans="1:10" ht="16.5" customHeight="1" x14ac:dyDescent="0.3">
      <c r="A4" s="10" t="str">
        <f>CONCATENATE("Ügyfél:   ",Alapa!$C$17)</f>
        <v xml:space="preserve">Ügyfél:   </v>
      </c>
      <c r="B4" s="9"/>
      <c r="C4" s="9"/>
      <c r="D4" s="72"/>
      <c r="E4" s="27" t="str">
        <f>"Dátum:"</f>
        <v>Dátum:</v>
      </c>
      <c r="F4" s="434"/>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99" t="s">
        <v>264</v>
      </c>
      <c r="B7" s="8"/>
      <c r="C7" s="8"/>
      <c r="D7" s="6"/>
      <c r="E7" s="6"/>
      <c r="F7" s="16"/>
      <c r="G7" s="17"/>
      <c r="H7" s="18"/>
      <c r="I7" s="319" t="s">
        <v>186</v>
      </c>
    </row>
    <row r="8" spans="1:10" ht="16.5" customHeight="1" x14ac:dyDescent="0.3">
      <c r="A8" s="211"/>
      <c r="B8" s="210" t="s">
        <v>130</v>
      </c>
      <c r="C8" s="212"/>
      <c r="D8" s="213"/>
      <c r="E8" s="213"/>
      <c r="F8" s="196"/>
      <c r="G8" s="197"/>
      <c r="H8" s="198"/>
    </row>
    <row r="9" spans="1:10" ht="16.5" customHeight="1" x14ac:dyDescent="0.3">
      <c r="A9" s="199" t="s">
        <v>4</v>
      </c>
      <c r="B9" s="8"/>
      <c r="C9" s="8"/>
      <c r="D9" s="71"/>
      <c r="E9" s="71"/>
      <c r="F9" s="23" t="s">
        <v>5</v>
      </c>
      <c r="G9" s="17"/>
      <c r="H9" s="200"/>
    </row>
    <row r="10" spans="1:10" ht="16.5" customHeight="1" thickBot="1" x14ac:dyDescent="0.35">
      <c r="A10" s="201">
        <f>Alapa!C25</f>
        <v>0</v>
      </c>
      <c r="B10" s="202"/>
      <c r="C10" s="202"/>
      <c r="D10" s="214"/>
      <c r="E10" s="214"/>
      <c r="F10" s="203">
        <f>Alapa!C17</f>
        <v>0</v>
      </c>
      <c r="G10" s="204"/>
      <c r="H10" s="205"/>
    </row>
    <row r="11" spans="1:10" ht="24" customHeight="1" x14ac:dyDescent="0.3">
      <c r="A11" s="310"/>
      <c r="B11" s="8"/>
      <c r="C11" s="16"/>
      <c r="D11" s="17"/>
      <c r="E11" s="18"/>
      <c r="F11" s="70"/>
      <c r="G11" s="70"/>
      <c r="H11" s="317"/>
    </row>
    <row r="12" spans="1:10" ht="24" customHeight="1" thickBot="1" x14ac:dyDescent="0.25">
      <c r="A12" s="19"/>
      <c r="B12" s="93" t="s">
        <v>300</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21"/>
      <c r="G14" s="422"/>
      <c r="H14" s="423"/>
    </row>
    <row r="15" spans="1:10" ht="24" customHeight="1" x14ac:dyDescent="0.2">
      <c r="A15" s="34"/>
      <c r="B15" s="50" t="s">
        <v>51</v>
      </c>
      <c r="C15" s="50"/>
      <c r="D15" s="83">
        <f>'HIPA-00'!C26</f>
        <v>0</v>
      </c>
      <c r="E15" s="83">
        <f>'HIPA-00'!D26</f>
        <v>0</v>
      </c>
      <c r="F15" s="421"/>
      <c r="G15" s="422"/>
      <c r="H15" s="423"/>
    </row>
    <row r="16" spans="1:10" ht="24" customHeight="1" x14ac:dyDescent="0.2">
      <c r="A16" s="34"/>
      <c r="B16" s="50" t="s">
        <v>52</v>
      </c>
      <c r="C16" s="50"/>
      <c r="D16" s="83">
        <f>'HIPA-00'!C30</f>
        <v>0</v>
      </c>
      <c r="E16" s="83">
        <f>'HIPA-00'!D30</f>
        <v>0</v>
      </c>
      <c r="F16" s="421"/>
      <c r="G16" s="422"/>
      <c r="H16" s="423"/>
    </row>
    <row r="17" spans="1:8" ht="38.25" x14ac:dyDescent="0.2">
      <c r="A17" s="34"/>
      <c r="B17" s="50" t="s">
        <v>258</v>
      </c>
      <c r="C17" s="50"/>
      <c r="D17" s="59"/>
      <c r="E17" s="83">
        <f>'HIPA-00'!D27+'HIPA-00'!D31</f>
        <v>0</v>
      </c>
      <c r="F17" s="421"/>
      <c r="G17" s="422"/>
      <c r="H17" s="423"/>
    </row>
    <row r="18" spans="1:8" ht="51" x14ac:dyDescent="0.2">
      <c r="A18" s="34"/>
      <c r="B18" s="50" t="s">
        <v>280</v>
      </c>
      <c r="C18" s="50"/>
      <c r="D18" s="59"/>
      <c r="E18" s="83">
        <f>'HIPA-00'!D28</f>
        <v>0</v>
      </c>
      <c r="F18" s="421"/>
      <c r="G18" s="422"/>
      <c r="H18" s="423"/>
    </row>
    <row r="19" spans="1:8" ht="63.75" x14ac:dyDescent="0.2">
      <c r="A19" s="34"/>
      <c r="B19" s="50" t="s">
        <v>281</v>
      </c>
      <c r="C19" s="50"/>
      <c r="D19" s="59"/>
      <c r="E19" s="83">
        <f>'HIPA-00'!D29</f>
        <v>0</v>
      </c>
      <c r="F19" s="305"/>
      <c r="G19" s="306"/>
      <c r="H19" s="307"/>
    </row>
    <row r="20" spans="1:8" ht="38.25" x14ac:dyDescent="0.2">
      <c r="A20" s="34"/>
      <c r="B20" s="50" t="s">
        <v>282</v>
      </c>
      <c r="C20" s="50"/>
      <c r="D20" s="59"/>
      <c r="E20" s="57">
        <f>H29</f>
        <v>0</v>
      </c>
      <c r="F20" s="421"/>
      <c r="G20" s="422"/>
      <c r="H20" s="423"/>
    </row>
    <row r="21" spans="1:8" ht="39" thickBot="1" x14ac:dyDescent="0.25">
      <c r="A21" s="38"/>
      <c r="B21" s="51" t="s">
        <v>283</v>
      </c>
      <c r="C21" s="51"/>
      <c r="D21" s="58">
        <f>D15+D16</f>
        <v>0</v>
      </c>
      <c r="E21" s="58">
        <f>E17+E18+E19+E20</f>
        <v>0</v>
      </c>
      <c r="F21" s="418"/>
      <c r="G21" s="419"/>
      <c r="H21" s="420"/>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7" t="s">
        <v>186</v>
      </c>
    </row>
    <row r="2" spans="1:27" ht="16.5" customHeight="1" x14ac:dyDescent="0.25">
      <c r="A2" s="6"/>
      <c r="B2" s="6"/>
      <c r="C2" s="6"/>
      <c r="D2" s="6"/>
      <c r="E2" s="6"/>
      <c r="F2" s="394" t="s">
        <v>356</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357</v>
      </c>
    </row>
    <row r="3" spans="1:27" ht="16.5" customHeight="1" x14ac:dyDescent="0.2">
      <c r="A3" s="4" t="s">
        <v>128</v>
      </c>
      <c r="B3" s="4"/>
      <c r="C3" s="6"/>
      <c r="D3" s="6"/>
      <c r="E3" s="6"/>
      <c r="F3" s="2"/>
    </row>
    <row r="4" spans="1:27" ht="16.5" customHeight="1" x14ac:dyDescent="0.3">
      <c r="A4" s="10" t="str">
        <f>CONCATENATE("Ügyfél:   ",Alapa!$C$17)</f>
        <v xml:space="preserve">Ügyfél:   </v>
      </c>
      <c r="B4" s="10"/>
      <c r="C4" s="11" t="str">
        <f>"Dátum:"</f>
        <v>Dátum:</v>
      </c>
      <c r="D4" s="434"/>
      <c r="E4" s="120"/>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99" t="s">
        <v>264</v>
      </c>
      <c r="B7" s="8"/>
      <c r="C7" s="16"/>
      <c r="D7" s="17"/>
      <c r="E7" s="18"/>
      <c r="F7" s="318"/>
    </row>
    <row r="8" spans="1:27" ht="23.25" x14ac:dyDescent="0.3">
      <c r="A8" s="211" t="s">
        <v>78</v>
      </c>
      <c r="B8" s="195" t="s">
        <v>79</v>
      </c>
      <c r="C8" s="196"/>
      <c r="D8" s="197"/>
      <c r="E8" s="198"/>
    </row>
    <row r="9" spans="1:27" ht="16.5" x14ac:dyDescent="0.3">
      <c r="A9" s="199" t="s">
        <v>4</v>
      </c>
      <c r="B9" s="8"/>
      <c r="C9" s="23" t="s">
        <v>5</v>
      </c>
      <c r="D9" s="17"/>
      <c r="E9" s="200"/>
    </row>
    <row r="10" spans="1:27" ht="17.25" thickBot="1" x14ac:dyDescent="0.35">
      <c r="A10" s="201">
        <f>Alapa!C25</f>
        <v>0</v>
      </c>
      <c r="B10" s="202"/>
      <c r="C10" s="203">
        <f>Alapa!C17</f>
        <v>0</v>
      </c>
      <c r="D10" s="204"/>
      <c r="E10" s="205"/>
    </row>
    <row r="11" spans="1:27" ht="16.5" customHeight="1" x14ac:dyDescent="0.2">
      <c r="A11" s="310"/>
      <c r="B11" s="8"/>
      <c r="C11" s="424" t="s">
        <v>358</v>
      </c>
      <c r="D11" s="424"/>
      <c r="E11" s="424"/>
    </row>
    <row r="12" spans="1:27" ht="59.25" customHeight="1" thickBot="1" x14ac:dyDescent="0.25">
      <c r="A12" s="8"/>
      <c r="B12" s="49" t="s">
        <v>53</v>
      </c>
      <c r="C12" s="425"/>
      <c r="D12" s="425"/>
      <c r="E12" s="425"/>
      <c r="F12" s="193"/>
    </row>
    <row r="13" spans="1:27" ht="29.25" customHeight="1" x14ac:dyDescent="0.2">
      <c r="A13" s="30"/>
      <c r="B13" s="31" t="s">
        <v>250</v>
      </c>
      <c r="C13" s="297" t="s">
        <v>212</v>
      </c>
      <c r="D13" s="32" t="s">
        <v>57</v>
      </c>
      <c r="E13" s="33" t="s">
        <v>6</v>
      </c>
      <c r="F13" s="372" t="s">
        <v>312</v>
      </c>
      <c r="J13" s="371" t="s">
        <v>233</v>
      </c>
      <c r="K13" s="1" t="s">
        <v>393</v>
      </c>
    </row>
    <row r="14" spans="1:27" ht="15" customHeight="1" x14ac:dyDescent="0.2">
      <c r="A14" s="34"/>
      <c r="B14" s="35" t="s">
        <v>56</v>
      </c>
      <c r="C14" s="245" t="s">
        <v>365</v>
      </c>
      <c r="D14" s="397"/>
      <c r="E14" s="37"/>
      <c r="K14" s="1" t="s">
        <v>317</v>
      </c>
      <c r="L14" s="1" t="s">
        <v>319</v>
      </c>
    </row>
    <row r="15" spans="1:27" ht="15" customHeight="1" x14ac:dyDescent="0.2">
      <c r="A15" s="34"/>
      <c r="B15" s="35" t="s">
        <v>55</v>
      </c>
      <c r="C15" s="245" t="s">
        <v>366</v>
      </c>
      <c r="D15" s="397"/>
      <c r="E15" s="37"/>
      <c r="K15" s="1" t="s">
        <v>318</v>
      </c>
      <c r="L15" s="1" t="s">
        <v>320</v>
      </c>
    </row>
    <row r="16" spans="1:27" ht="15" customHeight="1" x14ac:dyDescent="0.2">
      <c r="A16" s="34"/>
      <c r="B16" s="35" t="s">
        <v>334</v>
      </c>
      <c r="C16" s="245" t="s">
        <v>367</v>
      </c>
      <c r="D16" s="397"/>
      <c r="E16" s="37"/>
      <c r="K16" s="1" t="s">
        <v>314</v>
      </c>
      <c r="L16" s="1" t="s">
        <v>321</v>
      </c>
    </row>
    <row r="17" spans="1:12" ht="15" customHeight="1" x14ac:dyDescent="0.2">
      <c r="A17" s="34"/>
      <c r="B17" s="35" t="s">
        <v>335</v>
      </c>
      <c r="C17" s="36"/>
      <c r="D17" s="278"/>
      <c r="E17" s="255"/>
      <c r="K17" s="1" t="s">
        <v>323</v>
      </c>
      <c r="L17" s="1" t="s">
        <v>211</v>
      </c>
    </row>
    <row r="18" spans="1:12" ht="15" customHeight="1" x14ac:dyDescent="0.2">
      <c r="A18" s="34"/>
      <c r="B18" s="35" t="s">
        <v>336</v>
      </c>
      <c r="C18" s="36"/>
      <c r="D18" s="278"/>
      <c r="E18" s="255"/>
      <c r="K18" s="1" t="s">
        <v>344</v>
      </c>
      <c r="L18" s="1" t="s">
        <v>322</v>
      </c>
    </row>
    <row r="19" spans="1:12" ht="15" customHeight="1" x14ac:dyDescent="0.2">
      <c r="A19" s="34"/>
      <c r="B19" s="35" t="s">
        <v>337</v>
      </c>
      <c r="C19" s="36"/>
      <c r="D19" s="278"/>
      <c r="E19" s="255"/>
      <c r="K19" s="1" t="s">
        <v>315</v>
      </c>
      <c r="L19" s="1" t="s">
        <v>324</v>
      </c>
    </row>
    <row r="20" spans="1:12" ht="15" customHeight="1" thickBot="1" x14ac:dyDescent="0.25">
      <c r="A20" s="38"/>
      <c r="B20" s="39" t="s">
        <v>338</v>
      </c>
      <c r="C20" s="40"/>
      <c r="D20" s="279"/>
      <c r="E20" s="257"/>
      <c r="K20" s="1" t="s">
        <v>316</v>
      </c>
      <c r="L20" s="1" t="s">
        <v>325</v>
      </c>
    </row>
    <row r="21" spans="1:12" ht="29.25" customHeight="1" thickBot="1" x14ac:dyDescent="0.35">
      <c r="A21" s="8"/>
      <c r="B21" s="49"/>
      <c r="C21" s="16"/>
      <c r="D21" s="17"/>
      <c r="E21" s="18"/>
      <c r="K21" s="1" t="s">
        <v>345</v>
      </c>
      <c r="L21" s="1" t="s">
        <v>326</v>
      </c>
    </row>
    <row r="22" spans="1:12" ht="25.5" customHeight="1" x14ac:dyDescent="0.2">
      <c r="A22" s="30"/>
      <c r="B22" s="31" t="s">
        <v>54</v>
      </c>
      <c r="C22" s="32"/>
      <c r="D22" s="32" t="s">
        <v>70</v>
      </c>
      <c r="E22" s="33" t="s">
        <v>6</v>
      </c>
      <c r="K22" s="1" t="s">
        <v>327</v>
      </c>
      <c r="L22" s="1" t="s">
        <v>328</v>
      </c>
    </row>
    <row r="23" spans="1:12" ht="25.5" x14ac:dyDescent="0.2">
      <c r="A23" s="34"/>
      <c r="B23" s="50" t="s">
        <v>234</v>
      </c>
      <c r="C23" s="258" t="s">
        <v>368</v>
      </c>
      <c r="D23" s="60">
        <f>'HIPA-05'!D23</f>
        <v>0</v>
      </c>
      <c r="E23" s="37"/>
      <c r="K23" s="1" t="s">
        <v>346</v>
      </c>
      <c r="L23" s="1" t="s">
        <v>329</v>
      </c>
    </row>
    <row r="24" spans="1:12" ht="38.25" x14ac:dyDescent="0.2">
      <c r="A24" s="34"/>
      <c r="B24" s="50" t="s">
        <v>235</v>
      </c>
      <c r="C24" s="258" t="s">
        <v>369</v>
      </c>
      <c r="D24" s="60">
        <f>IF(D23=0,0,HLOOKUP($C$13,'HIPA-05'!$D$17:$N$33,'HIPA-05'!A23,FALSE))</f>
        <v>0</v>
      </c>
      <c r="E24" s="37"/>
      <c r="K24" s="1" t="s">
        <v>394</v>
      </c>
      <c r="L24" s="1" t="s">
        <v>395</v>
      </c>
    </row>
    <row r="25" spans="1:12" ht="25.5" x14ac:dyDescent="0.2">
      <c r="A25" s="34"/>
      <c r="B25" s="50" t="s">
        <v>236</v>
      </c>
      <c r="C25" s="258" t="s">
        <v>370</v>
      </c>
      <c r="D25" s="60">
        <f>'HIPA-05'!D33</f>
        <v>0</v>
      </c>
      <c r="E25" s="37"/>
    </row>
    <row r="26" spans="1:12" ht="25.5" x14ac:dyDescent="0.2">
      <c r="A26" s="34"/>
      <c r="B26" s="50" t="s">
        <v>237</v>
      </c>
      <c r="C26" s="258" t="s">
        <v>371</v>
      </c>
      <c r="D26" s="60">
        <f>IF(D25=0,0,HLOOKUP($C$13,'HIPA-05'!$D$17:$N$33,'HIPA-05'!A33,FALSE))</f>
        <v>0</v>
      </c>
      <c r="E26" s="37"/>
    </row>
    <row r="27" spans="1:12" ht="38.25" x14ac:dyDescent="0.2">
      <c r="A27" s="34"/>
      <c r="B27" s="50" t="s">
        <v>58</v>
      </c>
      <c r="C27" s="55" t="s">
        <v>3</v>
      </c>
      <c r="D27" s="189"/>
      <c r="E27" s="284"/>
    </row>
    <row r="28" spans="1:12" ht="38.25" x14ac:dyDescent="0.2">
      <c r="A28" s="34"/>
      <c r="B28" s="50" t="s">
        <v>59</v>
      </c>
      <c r="C28" s="55" t="s">
        <v>3</v>
      </c>
      <c r="D28" s="189"/>
      <c r="E28" s="284"/>
    </row>
    <row r="29" spans="1:12" ht="25.5" x14ac:dyDescent="0.2">
      <c r="A29" s="34"/>
      <c r="B29" s="50" t="s">
        <v>60</v>
      </c>
      <c r="C29" s="55" t="s">
        <v>71</v>
      </c>
      <c r="D29" s="189"/>
      <c r="E29" s="284"/>
    </row>
    <row r="30" spans="1:12" ht="38.25" x14ac:dyDescent="0.2">
      <c r="A30" s="34"/>
      <c r="B30" s="50" t="s">
        <v>61</v>
      </c>
      <c r="C30" s="55" t="s">
        <v>72</v>
      </c>
      <c r="D30" s="189"/>
      <c r="E30" s="284"/>
    </row>
    <row r="31" spans="1:12" ht="51" x14ac:dyDescent="0.2">
      <c r="A31" s="34"/>
      <c r="B31" s="50" t="s">
        <v>62</v>
      </c>
      <c r="C31" s="55" t="s">
        <v>3</v>
      </c>
      <c r="D31" s="189"/>
      <c r="E31" s="284"/>
    </row>
    <row r="32" spans="1:12" ht="25.5" x14ac:dyDescent="0.2">
      <c r="A32" s="34"/>
      <c r="B32" s="50" t="s">
        <v>63</v>
      </c>
      <c r="C32" s="55" t="s">
        <v>3</v>
      </c>
      <c r="D32" s="189"/>
      <c r="E32" s="284"/>
    </row>
    <row r="33" spans="1:6" ht="25.5" x14ac:dyDescent="0.2">
      <c r="A33" s="34"/>
      <c r="B33" s="50" t="s">
        <v>64</v>
      </c>
      <c r="C33" s="55" t="s">
        <v>73</v>
      </c>
      <c r="D33" s="189"/>
      <c r="E33" s="284"/>
    </row>
    <row r="34" spans="1:6" ht="25.5" x14ac:dyDescent="0.2">
      <c r="A34" s="34"/>
      <c r="B34" s="50" t="s">
        <v>65</v>
      </c>
      <c r="C34" s="55" t="s">
        <v>73</v>
      </c>
      <c r="D34" s="189"/>
      <c r="E34" s="284"/>
    </row>
    <row r="35" spans="1:6" ht="25.5" x14ac:dyDescent="0.2">
      <c r="A35" s="34"/>
      <c r="B35" s="50" t="s">
        <v>66</v>
      </c>
      <c r="C35" s="55" t="s">
        <v>73</v>
      </c>
      <c r="D35" s="189"/>
      <c r="E35" s="284"/>
    </row>
    <row r="36" spans="1:6" ht="25.5" x14ac:dyDescent="0.2">
      <c r="A36" s="34"/>
      <c r="B36" s="50" t="s">
        <v>67</v>
      </c>
      <c r="C36" s="55" t="s">
        <v>73</v>
      </c>
      <c r="D36" s="189"/>
      <c r="E36" s="284"/>
    </row>
    <row r="37" spans="1:6" ht="25.5" x14ac:dyDescent="0.2">
      <c r="A37" s="34"/>
      <c r="B37" s="50" t="s">
        <v>68</v>
      </c>
      <c r="C37" s="55" t="s">
        <v>73</v>
      </c>
      <c r="D37" s="189"/>
      <c r="E37" s="284"/>
    </row>
    <row r="38" spans="1:6" ht="26.25" thickBot="1" x14ac:dyDescent="0.25">
      <c r="A38" s="38"/>
      <c r="B38" s="51" t="s">
        <v>69</v>
      </c>
      <c r="C38" s="56" t="s">
        <v>73</v>
      </c>
      <c r="D38" s="256"/>
      <c r="E38" s="285"/>
      <c r="F38" s="383" t="s">
        <v>339</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1" customWidth="1"/>
    <col min="18" max="18" width="14.28515625" style="1" customWidth="1"/>
    <col min="19" max="16384" width="8.85546875" style="1"/>
  </cols>
  <sheetData>
    <row r="1" spans="1:22" ht="16.5" customHeight="1" x14ac:dyDescent="0.2">
      <c r="A1" s="4" t="s">
        <v>233</v>
      </c>
      <c r="B1" s="3"/>
      <c r="C1" s="3"/>
      <c r="D1" s="3"/>
      <c r="E1" s="4"/>
      <c r="F1" s="4"/>
      <c r="G1" s="4"/>
      <c r="H1" s="4"/>
      <c r="I1" s="4"/>
      <c r="J1" s="4"/>
      <c r="K1" s="4"/>
      <c r="L1" s="4"/>
      <c r="M1" s="4"/>
      <c r="N1" s="4"/>
      <c r="O1" s="287" t="s">
        <v>186</v>
      </c>
      <c r="Q1" s="109"/>
    </row>
    <row r="2" spans="1:22" ht="16.5" customHeight="1" x14ac:dyDescent="0.25">
      <c r="A2" s="6"/>
      <c r="B2" s="6"/>
      <c r="C2" s="6"/>
      <c r="D2" s="6"/>
      <c r="E2" s="6"/>
      <c r="F2" s="6"/>
      <c r="G2" s="6"/>
      <c r="H2" s="6"/>
      <c r="I2" s="6"/>
      <c r="J2" s="6"/>
      <c r="K2" s="6"/>
      <c r="L2" s="6"/>
      <c r="M2" s="6"/>
      <c r="N2" s="6"/>
      <c r="O2" s="394" t="s">
        <v>356</v>
      </c>
      <c r="Q2" s="110"/>
      <c r="S2" s="1" t="s">
        <v>192</v>
      </c>
      <c r="T2" s="1" t="s">
        <v>105</v>
      </c>
      <c r="V2" s="400">
        <f>'HIPA-01'!AA2</f>
        <v>43465</v>
      </c>
    </row>
    <row r="3" spans="1:22" ht="16.5" customHeight="1" x14ac:dyDescent="0.2">
      <c r="A3" s="4" t="s">
        <v>128</v>
      </c>
      <c r="B3" s="4"/>
      <c r="C3" s="4"/>
      <c r="D3" s="4"/>
      <c r="E3" s="6"/>
      <c r="F3" s="6"/>
      <c r="G3" s="6"/>
      <c r="H3" s="6"/>
      <c r="I3" s="6"/>
      <c r="J3" s="6"/>
      <c r="K3" s="6"/>
      <c r="L3" s="6"/>
      <c r="M3" s="6"/>
      <c r="N3" s="6"/>
      <c r="O3" s="111"/>
      <c r="Q3" s="110"/>
    </row>
    <row r="4" spans="1:22" ht="16.5" customHeight="1" x14ac:dyDescent="0.3">
      <c r="A4" s="172" t="str">
        <f>CONCATENATE("Ügyfél:   ",Alapa!$C$17)</f>
        <v xml:space="preserve">Ügyfél:   </v>
      </c>
      <c r="B4" s="22"/>
      <c r="C4" s="22"/>
      <c r="D4" s="22"/>
      <c r="E4" s="24"/>
      <c r="F4" s="9"/>
      <c r="G4" s="9"/>
      <c r="H4" s="9"/>
      <c r="I4" s="9"/>
      <c r="J4" s="11" t="str">
        <f>"Dátum:"</f>
        <v>Dátum:</v>
      </c>
      <c r="K4" s="434"/>
      <c r="L4" s="9"/>
      <c r="M4" s="9"/>
      <c r="N4" s="9"/>
      <c r="O4" s="111"/>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2" t="s">
        <v>1</v>
      </c>
      <c r="P5" s="15">
        <v>1</v>
      </c>
    </row>
    <row r="6" spans="1:22" ht="16.5" customHeight="1" x14ac:dyDescent="0.3">
      <c r="A6" s="8"/>
      <c r="B6" s="8"/>
      <c r="C6" s="8"/>
      <c r="D6" s="8"/>
      <c r="E6" s="398"/>
      <c r="F6" s="22"/>
      <c r="G6" s="22"/>
      <c r="H6" s="22"/>
      <c r="I6" s="22"/>
      <c r="J6" s="12" t="s">
        <v>0</v>
      </c>
      <c r="K6" s="9" t="str">
        <f>IF(Alapa!$H$2=0," ",Alapa!$H$2)</f>
        <v xml:space="preserve"> </v>
      </c>
      <c r="L6" s="9"/>
      <c r="M6" s="9"/>
      <c r="N6" s="9"/>
      <c r="O6" s="111"/>
    </row>
    <row r="7" spans="1:22" ht="16.5" customHeight="1" thickBot="1" x14ac:dyDescent="0.35">
      <c r="A7" s="399" t="s">
        <v>264</v>
      </c>
      <c r="B7" s="8"/>
      <c r="C7" s="8"/>
      <c r="D7" s="8"/>
      <c r="E7" s="16"/>
      <c r="F7" s="17"/>
      <c r="G7" s="17"/>
      <c r="H7" s="17"/>
      <c r="I7" s="17"/>
      <c r="J7" s="17"/>
      <c r="K7" s="17"/>
      <c r="L7" s="17"/>
      <c r="M7" s="17"/>
      <c r="N7" s="17"/>
      <c r="O7" s="111"/>
    </row>
    <row r="8" spans="1:22" ht="16.5" customHeight="1" x14ac:dyDescent="0.3">
      <c r="A8" s="206"/>
      <c r="B8" s="207" t="s">
        <v>116</v>
      </c>
      <c r="C8" s="207"/>
      <c r="D8" s="208"/>
      <c r="E8" s="196"/>
      <c r="F8" s="197"/>
      <c r="G8" s="197"/>
      <c r="H8" s="197"/>
      <c r="I8" s="197"/>
      <c r="J8" s="197"/>
      <c r="K8" s="197"/>
      <c r="L8" s="197"/>
      <c r="M8" s="197"/>
      <c r="N8" s="198"/>
      <c r="O8" s="193"/>
      <c r="Q8" s="1"/>
    </row>
    <row r="9" spans="1:22" ht="16.5" customHeight="1" x14ac:dyDescent="0.3">
      <c r="A9" s="199" t="s">
        <v>4</v>
      </c>
      <c r="B9" s="8"/>
      <c r="C9" s="8"/>
      <c r="D9" s="8"/>
      <c r="E9" s="23" t="s">
        <v>5</v>
      </c>
      <c r="F9" s="17"/>
      <c r="G9" s="17"/>
      <c r="H9" s="17"/>
      <c r="I9" s="17"/>
      <c r="J9" s="17"/>
      <c r="K9" s="17"/>
      <c r="L9" s="17"/>
      <c r="M9" s="17"/>
      <c r="N9" s="200"/>
      <c r="O9" s="111"/>
      <c r="Q9" s="1"/>
    </row>
    <row r="10" spans="1:22" ht="16.5" customHeight="1" thickBot="1" x14ac:dyDescent="0.35">
      <c r="A10" s="203">
        <f>Alapa!C25</f>
        <v>0</v>
      </c>
      <c r="B10" s="202"/>
      <c r="C10" s="202"/>
      <c r="D10" s="202"/>
      <c r="E10" s="203">
        <f>Alapa!C17</f>
        <v>0</v>
      </c>
      <c r="F10" s="204"/>
      <c r="G10" s="204"/>
      <c r="H10" s="204"/>
      <c r="I10" s="204"/>
      <c r="J10" s="204"/>
      <c r="K10" s="204"/>
      <c r="L10" s="204"/>
      <c r="M10" s="204"/>
      <c r="N10" s="205"/>
      <c r="O10" s="111"/>
      <c r="Q10" s="1"/>
    </row>
    <row r="11" spans="1:22" ht="16.5" x14ac:dyDescent="0.2">
      <c r="A11" s="286"/>
      <c r="B11" s="8"/>
      <c r="C11" s="8"/>
      <c r="D11" s="8"/>
      <c r="E11" s="16"/>
      <c r="F11" s="16"/>
      <c r="G11" s="16"/>
      <c r="H11" s="16"/>
      <c r="I11" s="16"/>
      <c r="J11" s="16"/>
      <c r="K11" s="16"/>
      <c r="L11" s="16"/>
      <c r="M11" s="16"/>
      <c r="N11" s="288"/>
      <c r="O11" s="111"/>
    </row>
    <row r="12" spans="1:22" ht="16.5" hidden="1" x14ac:dyDescent="0.2">
      <c r="A12" s="8"/>
      <c r="B12" s="8"/>
      <c r="C12" s="8"/>
      <c r="D12" s="8"/>
      <c r="E12" s="16"/>
      <c r="F12" s="16"/>
      <c r="G12" s="16"/>
      <c r="H12" s="16"/>
      <c r="I12" s="16"/>
      <c r="J12" s="16"/>
      <c r="K12" s="16"/>
      <c r="L12" s="16"/>
      <c r="M12" s="16"/>
      <c r="N12" s="16"/>
      <c r="O12" s="111"/>
    </row>
    <row r="13" spans="1:22" ht="16.5" x14ac:dyDescent="0.2">
      <c r="A13" s="8"/>
      <c r="B13" s="116" t="s">
        <v>343</v>
      </c>
      <c r="C13" s="384" t="s">
        <v>105</v>
      </c>
      <c r="D13" s="8"/>
      <c r="E13" s="426" t="s">
        <v>342</v>
      </c>
      <c r="F13" s="426"/>
      <c r="G13" s="426"/>
      <c r="H13" s="426"/>
      <c r="I13" s="426"/>
      <c r="J13" s="426"/>
      <c r="K13" s="426"/>
      <c r="L13" s="426"/>
      <c r="M13" s="426"/>
      <c r="N13" s="426"/>
      <c r="O13" s="319"/>
    </row>
    <row r="14" spans="1:22" ht="16.5" x14ac:dyDescent="0.2">
      <c r="A14" s="116"/>
      <c r="B14" s="277" t="str">
        <f>IF(C13="IGEN","KITÖLTENDŐ A SZEMÉLYI JELLEGŰ RÁFORDÍTÁSOK ADATAI ÉS A HTV SZERINTI ESZKÖZÉRTÉK ADATOK.","KITÖLTENDŐ A VÁLASZTOTT MÓDSZERNEK MEGFELELŐ ADATOKKAL.")</f>
        <v>KITÖLTENDŐ A VÁLASZTOTT MÓDSZERNEK MEGFELELŐ ADATOKKAL.</v>
      </c>
      <c r="C14" s="114"/>
      <c r="D14" s="28"/>
      <c r="E14" s="426"/>
      <c r="F14" s="426"/>
      <c r="G14" s="426"/>
      <c r="H14" s="426"/>
      <c r="I14" s="426"/>
      <c r="J14" s="426"/>
      <c r="K14" s="426"/>
      <c r="L14" s="426"/>
      <c r="M14" s="426"/>
      <c r="N14" s="426"/>
      <c r="O14" s="111"/>
    </row>
    <row r="15" spans="1:22" ht="17.25" thickBot="1" x14ac:dyDescent="0.25">
      <c r="A15" s="116"/>
      <c r="B15" s="277"/>
      <c r="C15" s="114"/>
      <c r="D15" s="28"/>
      <c r="E15" s="28"/>
      <c r="F15" s="28"/>
      <c r="G15" s="28"/>
      <c r="H15" s="28"/>
      <c r="I15" s="28" t="s">
        <v>18</v>
      </c>
      <c r="J15" s="28"/>
      <c r="K15" s="28"/>
      <c r="L15" s="28"/>
      <c r="M15" s="28"/>
      <c r="N15" s="28"/>
      <c r="O15" s="111"/>
    </row>
    <row r="16" spans="1:22" ht="25.5" customHeight="1" x14ac:dyDescent="0.2">
      <c r="A16" s="239" t="s">
        <v>2</v>
      </c>
      <c r="B16" s="242" t="str">
        <f>CONCATENATE(E10,"  IPA. MEGOSZTÁS LEVEZETÉSE")</f>
        <v>0  IPA. MEGOSZTÁS LEVEZETÉSE</v>
      </c>
      <c r="C16" s="259"/>
      <c r="D16" s="260"/>
      <c r="E16" s="42" t="s">
        <v>201</v>
      </c>
      <c r="F16" s="42" t="s">
        <v>232</v>
      </c>
      <c r="G16" s="42" t="s">
        <v>202</v>
      </c>
      <c r="H16" s="42" t="s">
        <v>203</v>
      </c>
      <c r="I16" s="42" t="s">
        <v>204</v>
      </c>
      <c r="J16" s="42" t="s">
        <v>205</v>
      </c>
      <c r="K16" s="42" t="s">
        <v>206</v>
      </c>
      <c r="L16" s="42" t="s">
        <v>207</v>
      </c>
      <c r="M16" s="42" t="s">
        <v>208</v>
      </c>
      <c r="N16" s="241" t="s">
        <v>209</v>
      </c>
      <c r="O16" s="111"/>
      <c r="Q16" s="1"/>
    </row>
    <row r="17" spans="1:17" ht="21.95" customHeight="1" x14ac:dyDescent="0.2">
      <c r="A17" s="106">
        <v>1</v>
      </c>
      <c r="B17" s="293" t="s">
        <v>246</v>
      </c>
      <c r="C17" s="226"/>
      <c r="D17" s="230" t="s">
        <v>212</v>
      </c>
      <c r="E17" s="246"/>
      <c r="F17" s="246"/>
      <c r="G17" s="246"/>
      <c r="H17" s="246"/>
      <c r="I17" s="246"/>
      <c r="J17" s="246"/>
      <c r="K17" s="246"/>
      <c r="L17" s="246"/>
      <c r="M17" s="246"/>
      <c r="N17" s="370"/>
      <c r="O17" s="111"/>
      <c r="Q17" s="1"/>
    </row>
    <row r="18" spans="1:17" ht="21.95" customHeight="1" x14ac:dyDescent="0.2">
      <c r="A18" s="106">
        <v>2</v>
      </c>
      <c r="B18" s="143" t="s">
        <v>219</v>
      </c>
      <c r="C18" s="227"/>
      <c r="D18" s="227"/>
      <c r="E18" s="227"/>
      <c r="F18" s="227"/>
      <c r="G18" s="227"/>
      <c r="H18" s="227"/>
      <c r="I18" s="227"/>
      <c r="J18" s="227"/>
      <c r="K18" s="227"/>
      <c r="L18" s="227"/>
      <c r="M18" s="227"/>
      <c r="N18" s="281"/>
      <c r="O18" s="111"/>
      <c r="Q18" s="1"/>
    </row>
    <row r="19" spans="1:17" ht="21.95" customHeight="1" x14ac:dyDescent="0.2">
      <c r="A19" s="106">
        <v>3</v>
      </c>
      <c r="B19" s="224" t="s">
        <v>213</v>
      </c>
      <c r="C19" s="229"/>
      <c r="D19" s="247">
        <f t="shared" ref="D19:D24" si="0">SUM(E19:N19)</f>
        <v>0</v>
      </c>
      <c r="E19" s="248"/>
      <c r="F19" s="248"/>
      <c r="G19" s="248"/>
      <c r="H19" s="248"/>
      <c r="I19" s="248"/>
      <c r="J19" s="248"/>
      <c r="K19" s="248"/>
      <c r="L19" s="248"/>
      <c r="M19" s="248"/>
      <c r="N19" s="249"/>
      <c r="O19" s="111"/>
      <c r="Q19" s="1"/>
    </row>
    <row r="20" spans="1:17" ht="21.95" customHeight="1" x14ac:dyDescent="0.2">
      <c r="A20" s="106">
        <v>4</v>
      </c>
      <c r="B20" s="224" t="s">
        <v>214</v>
      </c>
      <c r="C20" s="228"/>
      <c r="D20" s="292">
        <f t="shared" si="0"/>
        <v>0</v>
      </c>
      <c r="E20" s="289"/>
      <c r="F20" s="289"/>
      <c r="G20" s="289"/>
      <c r="H20" s="289"/>
      <c r="I20" s="289"/>
      <c r="J20" s="289"/>
      <c r="K20" s="289"/>
      <c r="L20" s="289"/>
      <c r="M20" s="289"/>
      <c r="N20" s="290"/>
      <c r="O20" s="111"/>
      <c r="Q20" s="1"/>
    </row>
    <row r="21" spans="1:17" ht="21.95" customHeight="1" x14ac:dyDescent="0.2">
      <c r="A21" s="106">
        <v>5</v>
      </c>
      <c r="B21" s="224" t="s">
        <v>215</v>
      </c>
      <c r="C21" s="228"/>
      <c r="D21" s="292">
        <f t="shared" si="0"/>
        <v>0</v>
      </c>
      <c r="E21" s="289"/>
      <c r="F21" s="289"/>
      <c r="G21" s="289"/>
      <c r="H21" s="289"/>
      <c r="I21" s="289"/>
      <c r="J21" s="289"/>
      <c r="K21" s="289"/>
      <c r="L21" s="289"/>
      <c r="M21" s="289"/>
      <c r="N21" s="290"/>
      <c r="O21" s="111"/>
      <c r="Q21" s="1"/>
    </row>
    <row r="22" spans="1:17" ht="21.95" customHeight="1" x14ac:dyDescent="0.2">
      <c r="A22" s="106">
        <v>6</v>
      </c>
      <c r="B22" s="224" t="s">
        <v>216</v>
      </c>
      <c r="C22" s="291">
        <v>500000</v>
      </c>
      <c r="D22" s="292">
        <f t="shared" si="0"/>
        <v>0</v>
      </c>
      <c r="E22" s="289"/>
      <c r="F22" s="289"/>
      <c r="G22" s="289"/>
      <c r="H22" s="289"/>
      <c r="I22" s="289"/>
      <c r="J22" s="289"/>
      <c r="K22" s="289"/>
      <c r="L22" s="289"/>
      <c r="M22" s="289"/>
      <c r="N22" s="290"/>
      <c r="O22" s="111"/>
      <c r="Q22" s="1"/>
    </row>
    <row r="23" spans="1:17" ht="21.95" customHeight="1" x14ac:dyDescent="0.2">
      <c r="A23" s="106">
        <v>7</v>
      </c>
      <c r="B23" s="250" t="s">
        <v>217</v>
      </c>
      <c r="C23" s="228"/>
      <c r="D23" s="292">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1"/>
      <c r="Q23" s="1"/>
    </row>
    <row r="24" spans="1:17" ht="21.95" customHeight="1" x14ac:dyDescent="0.2">
      <c r="A24" s="106">
        <v>8</v>
      </c>
      <c r="B24" s="293" t="s">
        <v>218</v>
      </c>
      <c r="C24" s="228"/>
      <c r="D24" s="294">
        <f t="shared" si="0"/>
        <v>0</v>
      </c>
      <c r="E24" s="294">
        <f>IF(E23=0,0,ROUND(E23/$D$23,8))</f>
        <v>0</v>
      </c>
      <c r="F24" s="294">
        <f t="shared" ref="F24:N24" si="2">IF(F23=0,0,ROUND(F23/$D$23,8))</f>
        <v>0</v>
      </c>
      <c r="G24" s="294">
        <f t="shared" si="2"/>
        <v>0</v>
      </c>
      <c r="H24" s="294">
        <f t="shared" si="2"/>
        <v>0</v>
      </c>
      <c r="I24" s="294">
        <f t="shared" si="2"/>
        <v>0</v>
      </c>
      <c r="J24" s="294">
        <f t="shared" si="2"/>
        <v>0</v>
      </c>
      <c r="K24" s="294">
        <f t="shared" si="2"/>
        <v>0</v>
      </c>
      <c r="L24" s="294">
        <f t="shared" si="2"/>
        <v>0</v>
      </c>
      <c r="M24" s="294">
        <f t="shared" si="2"/>
        <v>0</v>
      </c>
      <c r="N24" s="240">
        <f t="shared" si="2"/>
        <v>0</v>
      </c>
    </row>
    <row r="25" spans="1:17" ht="47.25" x14ac:dyDescent="0.2">
      <c r="A25" s="106">
        <v>9</v>
      </c>
      <c r="B25" s="143" t="s">
        <v>253</v>
      </c>
      <c r="C25" s="227"/>
      <c r="D25" s="227"/>
      <c r="E25" s="227"/>
      <c r="F25" s="227"/>
      <c r="G25" s="227"/>
      <c r="H25" s="227"/>
      <c r="I25" s="227"/>
      <c r="J25" s="227"/>
      <c r="K25" s="227"/>
      <c r="L25" s="227"/>
      <c r="M25" s="227"/>
      <c r="N25" s="281"/>
    </row>
    <row r="26" spans="1:17" ht="21.95" customHeight="1" x14ac:dyDescent="0.2">
      <c r="A26" s="106">
        <v>10</v>
      </c>
      <c r="B26" s="224" t="s">
        <v>221</v>
      </c>
      <c r="C26" s="228"/>
      <c r="D26" s="292">
        <f>SUM(E26:N26)</f>
        <v>0</v>
      </c>
      <c r="E26" s="289"/>
      <c r="F26" s="289"/>
      <c r="G26" s="289"/>
      <c r="H26" s="289"/>
      <c r="I26" s="289"/>
      <c r="J26" s="289"/>
      <c r="K26" s="289"/>
      <c r="L26" s="289"/>
      <c r="M26" s="289"/>
      <c r="N26" s="290"/>
      <c r="Q26" s="113"/>
    </row>
    <row r="27" spans="1:17" ht="21.95" customHeight="1" x14ac:dyDescent="0.2">
      <c r="A27" s="106">
        <v>11</v>
      </c>
      <c r="B27" s="224" t="s">
        <v>222</v>
      </c>
      <c r="C27" s="228"/>
      <c r="D27" s="292">
        <f>SUM(E27:N27)</f>
        <v>0</v>
      </c>
      <c r="E27" s="289"/>
      <c r="F27" s="289"/>
      <c r="G27" s="289"/>
      <c r="H27" s="289"/>
      <c r="I27" s="289"/>
      <c r="J27" s="289"/>
      <c r="K27" s="289"/>
      <c r="L27" s="289"/>
      <c r="M27" s="289"/>
      <c r="N27" s="290"/>
      <c r="Q27" s="113"/>
    </row>
    <row r="28" spans="1:17" ht="21.95" customHeight="1" x14ac:dyDescent="0.2">
      <c r="A28" s="106">
        <v>12</v>
      </c>
      <c r="B28" s="224" t="s">
        <v>197</v>
      </c>
      <c r="C28" s="228"/>
      <c r="D28" s="292">
        <f>SUM(E28:N28)</f>
        <v>0</v>
      </c>
      <c r="E28" s="289"/>
      <c r="F28" s="289"/>
      <c r="G28" s="289"/>
      <c r="H28" s="289"/>
      <c r="I28" s="289"/>
      <c r="J28" s="289"/>
      <c r="K28" s="289"/>
      <c r="L28" s="289"/>
      <c r="M28" s="289"/>
      <c r="N28" s="290"/>
      <c r="Q28" s="113"/>
    </row>
    <row r="29" spans="1:17" ht="21.95" customHeight="1" x14ac:dyDescent="0.2">
      <c r="A29" s="106">
        <v>13</v>
      </c>
      <c r="B29" s="224" t="s">
        <v>198</v>
      </c>
      <c r="C29" s="228"/>
      <c r="D29" s="292">
        <f>SUM(E29:N29)</f>
        <v>0</v>
      </c>
      <c r="E29" s="289"/>
      <c r="F29" s="289"/>
      <c r="G29" s="289"/>
      <c r="H29" s="289"/>
      <c r="I29" s="289"/>
      <c r="J29" s="289"/>
      <c r="K29" s="289"/>
      <c r="L29" s="289"/>
      <c r="M29" s="289"/>
      <c r="N29" s="290"/>
      <c r="Q29" s="113"/>
    </row>
    <row r="30" spans="1:17" ht="21.95" customHeight="1" x14ac:dyDescent="0.2">
      <c r="A30" s="106">
        <v>14</v>
      </c>
      <c r="B30" s="253" t="s">
        <v>199</v>
      </c>
      <c r="C30" s="227"/>
      <c r="D30" s="252"/>
      <c r="E30" s="252"/>
      <c r="F30" s="252"/>
      <c r="G30" s="252"/>
      <c r="H30" s="252"/>
      <c r="I30" s="252"/>
      <c r="J30" s="252"/>
      <c r="K30" s="252"/>
      <c r="L30" s="252"/>
      <c r="M30" s="252"/>
      <c r="N30" s="251"/>
      <c r="Q30" s="113"/>
    </row>
    <row r="31" spans="1:17" ht="21.95" customHeight="1" x14ac:dyDescent="0.2">
      <c r="A31" s="106">
        <v>15</v>
      </c>
      <c r="B31" s="224" t="s">
        <v>220</v>
      </c>
      <c r="C31" s="228"/>
      <c r="D31" s="292">
        <f>SUM(E31:N31)</f>
        <v>0</v>
      </c>
      <c r="E31" s="289"/>
      <c r="F31" s="289"/>
      <c r="G31" s="289"/>
      <c r="H31" s="289"/>
      <c r="I31" s="289"/>
      <c r="J31" s="289"/>
      <c r="K31" s="289"/>
      <c r="L31" s="289"/>
      <c r="M31" s="289"/>
      <c r="N31" s="290"/>
      <c r="Q31" s="113"/>
    </row>
    <row r="32" spans="1:17" ht="21.95" customHeight="1" x14ac:dyDescent="0.2">
      <c r="A32" s="106">
        <v>16</v>
      </c>
      <c r="B32" s="224" t="s">
        <v>200</v>
      </c>
      <c r="C32" s="228"/>
      <c r="D32" s="292">
        <f>SUM(E32:N32)</f>
        <v>0</v>
      </c>
      <c r="E32" s="289"/>
      <c r="F32" s="289"/>
      <c r="G32" s="289"/>
      <c r="H32" s="289"/>
      <c r="I32" s="289"/>
      <c r="J32" s="289"/>
      <c r="K32" s="289"/>
      <c r="L32" s="289"/>
      <c r="M32" s="289"/>
      <c r="N32" s="290"/>
      <c r="Q32" s="113"/>
    </row>
    <row r="33" spans="1:17" ht="21.95" customHeight="1" x14ac:dyDescent="0.2">
      <c r="A33" s="106">
        <v>17</v>
      </c>
      <c r="B33" s="250" t="s">
        <v>223</v>
      </c>
      <c r="C33" s="228"/>
      <c r="D33" s="292">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3"/>
    </row>
    <row r="34" spans="1:17" ht="21.95" customHeight="1" x14ac:dyDescent="0.2">
      <c r="A34" s="106">
        <v>18</v>
      </c>
      <c r="B34" s="293" t="s">
        <v>218</v>
      </c>
      <c r="C34" s="228"/>
      <c r="D34" s="294">
        <f>ROUND(SUM(E34:N34),4)</f>
        <v>0</v>
      </c>
      <c r="E34" s="294">
        <f>IF(E33=0,0,ROUND(E33/$D$33,8))</f>
        <v>0</v>
      </c>
      <c r="F34" s="294">
        <f>IF(F33=0,0,ROUND(F33/$D$33,8))</f>
        <v>0</v>
      </c>
      <c r="G34" s="294">
        <f t="shared" ref="G34:N34" si="4">IF(G33=0,0,ROUND(G33/$D$33,8))</f>
        <v>0</v>
      </c>
      <c r="H34" s="294">
        <f t="shared" si="4"/>
        <v>0</v>
      </c>
      <c r="I34" s="294">
        <f t="shared" si="4"/>
        <v>0</v>
      </c>
      <c r="J34" s="294">
        <f t="shared" si="4"/>
        <v>0</v>
      </c>
      <c r="K34" s="294">
        <f t="shared" si="4"/>
        <v>0</v>
      </c>
      <c r="L34" s="294">
        <f t="shared" si="4"/>
        <v>0</v>
      </c>
      <c r="M34" s="294">
        <f t="shared" si="4"/>
        <v>0</v>
      </c>
      <c r="N34" s="240">
        <f t="shared" si="4"/>
        <v>0</v>
      </c>
      <c r="Q34" s="113"/>
    </row>
    <row r="35" spans="1:17" ht="31.5" x14ac:dyDescent="0.2">
      <c r="A35" s="106">
        <v>19</v>
      </c>
      <c r="B35" s="250" t="s">
        <v>227</v>
      </c>
      <c r="C35" s="228"/>
      <c r="D35" s="292">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3"/>
    </row>
    <row r="36" spans="1:17" ht="21.95" customHeight="1" x14ac:dyDescent="0.2">
      <c r="A36" s="106">
        <v>20</v>
      </c>
      <c r="B36" s="250" t="s">
        <v>225</v>
      </c>
      <c r="C36" s="294" t="e">
        <f>$D$23/$D$35</f>
        <v>#DIV/0!</v>
      </c>
      <c r="D36" s="292"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3"/>
    </row>
    <row r="37" spans="1:17" ht="21.95" customHeight="1" x14ac:dyDescent="0.2">
      <c r="A37" s="106">
        <v>21</v>
      </c>
      <c r="B37" s="250" t="s">
        <v>226</v>
      </c>
      <c r="C37" s="294" t="e">
        <f>$D$33/$D$35</f>
        <v>#DIV/0!</v>
      </c>
      <c r="D37" s="292"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3"/>
    </row>
    <row r="38" spans="1:17" ht="21.95" customHeight="1" x14ac:dyDescent="0.2">
      <c r="A38" s="106">
        <v>22</v>
      </c>
      <c r="B38" s="254" t="s">
        <v>224</v>
      </c>
      <c r="C38" s="243">
        <f>'HIPA-01'!D18</f>
        <v>0</v>
      </c>
      <c r="D38" s="244">
        <f>IF('HIPA-01'!C22="NINCS MEGOSZTÁS",'HIPA-05'!C38,SUM(E38:N38))</f>
        <v>0</v>
      </c>
      <c r="E38" s="243">
        <f>IF('HIPA-01'!$C$22="NINCS MEGOSZTÁS",0,SUM(E36:E37))</f>
        <v>0</v>
      </c>
      <c r="F38" s="243">
        <f>IF('HIPA-01'!$C$22="NINCS MEGOSZTÁS",0,SUM(F36:F37))</f>
        <v>0</v>
      </c>
      <c r="G38" s="243">
        <f>IF('HIPA-01'!$C$22="NINCS MEGOSZTÁS",0,SUM(G36:G37))</f>
        <v>0</v>
      </c>
      <c r="H38" s="243">
        <f>IF('HIPA-01'!$C$22="NINCS MEGOSZTÁS",0,SUM(H36:H37))</f>
        <v>0</v>
      </c>
      <c r="I38" s="243">
        <f>IF('HIPA-01'!$C$22="NINCS MEGOSZTÁS",0,SUM(I36:I37))</f>
        <v>0</v>
      </c>
      <c r="J38" s="243">
        <f>IF('HIPA-01'!$C$22="NINCS MEGOSZTÁS",0,SUM(J36:J37))</f>
        <v>0</v>
      </c>
      <c r="K38" s="243">
        <f>IF('HIPA-01'!$C$22="NINCS MEGOSZTÁS",0,SUM(K36:K37))</f>
        <v>0</v>
      </c>
      <c r="L38" s="243">
        <f>IF('HIPA-01'!$C$22="NINCS MEGOSZTÁS",0,SUM(L36:L37))</f>
        <v>0</v>
      </c>
      <c r="M38" s="243">
        <f>IF('HIPA-01'!$C$22="NINCS MEGOSZTÁS",0,SUM(M36:M37))</f>
        <v>0</v>
      </c>
      <c r="N38" s="348">
        <f>IF('HIPA-01'!$C$22="NINCS MEGOSZTÁS",0,SUM(N36:N37))</f>
        <v>0</v>
      </c>
      <c r="O38" s="111"/>
      <c r="Q38" s="1"/>
    </row>
    <row r="39" spans="1:17" ht="25.5" x14ac:dyDescent="0.2">
      <c r="A39" s="106">
        <v>23</v>
      </c>
      <c r="B39" s="224" t="s">
        <v>303</v>
      </c>
      <c r="C39" s="228"/>
      <c r="D39" s="292">
        <f>SUM(E39:N39)</f>
        <v>0</v>
      </c>
      <c r="E39" s="289"/>
      <c r="F39" s="289"/>
      <c r="G39" s="289"/>
      <c r="H39" s="289"/>
      <c r="I39" s="289"/>
      <c r="J39" s="289"/>
      <c r="K39" s="289"/>
      <c r="L39" s="289"/>
      <c r="M39" s="289"/>
      <c r="N39" s="290"/>
      <c r="O39" s="1" t="s">
        <v>305</v>
      </c>
      <c r="Q39" s="113"/>
    </row>
    <row r="40" spans="1:17" ht="25.5" x14ac:dyDescent="0.2">
      <c r="A40" s="106">
        <v>24</v>
      </c>
      <c r="B40" s="224" t="s">
        <v>304</v>
      </c>
      <c r="C40" s="228"/>
      <c r="D40" s="292">
        <f>SUM(E40:N40)</f>
        <v>0</v>
      </c>
      <c r="E40" s="289"/>
      <c r="F40" s="289"/>
      <c r="G40" s="289"/>
      <c r="H40" s="289"/>
      <c r="I40" s="289"/>
      <c r="J40" s="289"/>
      <c r="K40" s="289"/>
      <c r="L40" s="289"/>
      <c r="M40" s="289"/>
      <c r="N40" s="290"/>
      <c r="O40" s="1" t="s">
        <v>305</v>
      </c>
      <c r="Q40" s="113"/>
    </row>
    <row r="41" spans="1:17" ht="21.95" customHeight="1" x14ac:dyDescent="0.2">
      <c r="A41" s="106">
        <v>25</v>
      </c>
      <c r="B41" s="224" t="s">
        <v>210</v>
      </c>
      <c r="C41" s="228"/>
      <c r="D41" s="292">
        <f>SUM(E41:N41)</f>
        <v>0</v>
      </c>
      <c r="E41" s="289"/>
      <c r="F41" s="289"/>
      <c r="G41" s="289"/>
      <c r="H41" s="289"/>
      <c r="I41" s="289"/>
      <c r="J41" s="289"/>
      <c r="K41" s="289"/>
      <c r="L41" s="289"/>
      <c r="M41" s="289"/>
      <c r="N41" s="290"/>
      <c r="Q41" s="113"/>
    </row>
    <row r="42" spans="1:17" ht="21.95" customHeight="1" x14ac:dyDescent="0.2">
      <c r="A42" s="106">
        <v>26</v>
      </c>
      <c r="B42" s="224" t="s">
        <v>211</v>
      </c>
      <c r="C42" s="228"/>
      <c r="D42" s="266">
        <f>IF('HIPA-01'!C22="NINCS MEGOSZTÁS",'HIPA-05'!E42,SUM((E38*E42)+(F38*F42)+(G38*G42)+(H38*H42)+(I38*I42)+(J38*J42)+(K38*K42)+(L38*L42)+(M38*M42)+(N38*N42))/D38)</f>
        <v>0.02</v>
      </c>
      <c r="E42" s="296">
        <v>0.02</v>
      </c>
      <c r="F42" s="296">
        <v>0.02</v>
      </c>
      <c r="G42" s="296">
        <v>0.02</v>
      </c>
      <c r="H42" s="296">
        <v>0.02</v>
      </c>
      <c r="I42" s="296">
        <v>0.02</v>
      </c>
      <c r="J42" s="296">
        <v>0.02</v>
      </c>
      <c r="K42" s="296">
        <v>0.02</v>
      </c>
      <c r="L42" s="296">
        <v>0.02</v>
      </c>
      <c r="M42" s="296">
        <v>0.02</v>
      </c>
      <c r="N42" s="349">
        <v>0.02</v>
      </c>
      <c r="Q42" s="113"/>
    </row>
    <row r="43" spans="1:17" ht="21.95" customHeight="1" x14ac:dyDescent="0.2">
      <c r="A43" s="106">
        <v>27</v>
      </c>
      <c r="B43" s="50" t="s">
        <v>13</v>
      </c>
      <c r="C43" s="36"/>
      <c r="D43" s="292">
        <f>SUM(E43:N43)</f>
        <v>0</v>
      </c>
      <c r="E43" s="289"/>
      <c r="F43" s="289"/>
      <c r="G43" s="289"/>
      <c r="H43" s="289"/>
      <c r="I43" s="289"/>
      <c r="J43" s="289"/>
      <c r="K43" s="289"/>
      <c r="L43" s="289"/>
      <c r="M43" s="289"/>
      <c r="N43" s="290"/>
    </row>
    <row r="44" spans="1:17" ht="25.5" x14ac:dyDescent="0.2">
      <c r="A44" s="106">
        <v>28</v>
      </c>
      <c r="B44" s="50" t="s">
        <v>302</v>
      </c>
      <c r="C44" s="36"/>
      <c r="D44" s="291"/>
      <c r="E44" s="108"/>
      <c r="F44" s="108"/>
      <c r="G44" s="108"/>
      <c r="H44" s="108"/>
      <c r="I44" s="108"/>
      <c r="J44" s="108"/>
      <c r="K44" s="108"/>
      <c r="L44" s="108"/>
      <c r="M44" s="108"/>
      <c r="N44" s="298"/>
    </row>
    <row r="45" spans="1:17" ht="21.95" customHeight="1" x14ac:dyDescent="0.2">
      <c r="A45" s="106">
        <v>29</v>
      </c>
      <c r="B45" s="50" t="s">
        <v>391</v>
      </c>
      <c r="C45" s="36"/>
      <c r="D45" s="291"/>
      <c r="E45" s="108"/>
      <c r="F45" s="108"/>
      <c r="G45" s="108"/>
      <c r="H45" s="108"/>
      <c r="I45" s="108"/>
      <c r="J45" s="108"/>
      <c r="K45" s="108"/>
      <c r="L45" s="108"/>
      <c r="M45" s="108"/>
      <c r="N45" s="298"/>
    </row>
    <row r="46" spans="1:17" ht="40.5" customHeight="1" x14ac:dyDescent="0.2">
      <c r="A46" s="106">
        <v>30</v>
      </c>
      <c r="B46" s="50" t="s">
        <v>390</v>
      </c>
      <c r="C46" s="36"/>
      <c r="D46" s="346"/>
      <c r="E46" s="108"/>
      <c r="F46" s="108"/>
      <c r="G46" s="108"/>
      <c r="H46" s="108"/>
      <c r="I46" s="108"/>
      <c r="J46" s="108"/>
      <c r="K46" s="108"/>
      <c r="L46" s="108"/>
      <c r="M46" s="108"/>
      <c r="N46" s="298"/>
    </row>
    <row r="47" spans="1:17" ht="25.5" customHeight="1" x14ac:dyDescent="0.2">
      <c r="A47" s="106">
        <v>31</v>
      </c>
      <c r="B47" s="50" t="s">
        <v>107</v>
      </c>
      <c r="C47" s="35"/>
      <c r="D47" s="96" t="e">
        <f>SUM(E47:N47)</f>
        <v>#DIV/0!</v>
      </c>
      <c r="E47" s="94">
        <f>IF(E38=0,D44,$D44*E38/$D38)</f>
        <v>0</v>
      </c>
      <c r="F47" s="94" t="e">
        <f t="shared" ref="F47:N47" si="8">$D44*F38/$D38</f>
        <v>#DIV/0!</v>
      </c>
      <c r="G47" s="94" t="e">
        <f t="shared" si="8"/>
        <v>#DIV/0!</v>
      </c>
      <c r="H47" s="94" t="e">
        <f t="shared" si="8"/>
        <v>#DIV/0!</v>
      </c>
      <c r="I47" s="94" t="e">
        <f t="shared" si="8"/>
        <v>#DIV/0!</v>
      </c>
      <c r="J47" s="94" t="e">
        <f t="shared" si="8"/>
        <v>#DIV/0!</v>
      </c>
      <c r="K47" s="94" t="e">
        <f t="shared" si="8"/>
        <v>#DIV/0!</v>
      </c>
      <c r="L47" s="94" t="e">
        <f t="shared" si="8"/>
        <v>#DIV/0!</v>
      </c>
      <c r="M47" s="94" t="e">
        <f t="shared" si="8"/>
        <v>#DIV/0!</v>
      </c>
      <c r="N47" s="100" t="e">
        <f t="shared" si="8"/>
        <v>#DIV/0!</v>
      </c>
    </row>
    <row r="48" spans="1:17" ht="25.5" customHeight="1" x14ac:dyDescent="0.2">
      <c r="A48" s="106">
        <v>32</v>
      </c>
      <c r="B48" s="313" t="s">
        <v>252</v>
      </c>
      <c r="C48" s="347"/>
      <c r="D48" s="96" t="e">
        <f>SUM(E48:N48)</f>
        <v>#DIV/0!</v>
      </c>
      <c r="E48" s="94">
        <f>IF(E38=0,D45*7.5%,($D45*7.5%)*E38/$D38)</f>
        <v>0</v>
      </c>
      <c r="F48" s="94" t="e">
        <f t="shared" ref="F48:N48" si="9">($D45*7.5%)*F38/$D38</f>
        <v>#DIV/0!</v>
      </c>
      <c r="G48" s="94" t="e">
        <f t="shared" si="9"/>
        <v>#DIV/0!</v>
      </c>
      <c r="H48" s="94" t="e">
        <f t="shared" si="9"/>
        <v>#DIV/0!</v>
      </c>
      <c r="I48" s="94" t="e">
        <f t="shared" si="9"/>
        <v>#DIV/0!</v>
      </c>
      <c r="J48" s="94" t="e">
        <f t="shared" si="9"/>
        <v>#DIV/0!</v>
      </c>
      <c r="K48" s="94" t="e">
        <f t="shared" si="9"/>
        <v>#DIV/0!</v>
      </c>
      <c r="L48" s="94" t="e">
        <f t="shared" si="9"/>
        <v>#DIV/0!</v>
      </c>
      <c r="M48" s="94" t="e">
        <f t="shared" si="9"/>
        <v>#DIV/0!</v>
      </c>
      <c r="N48" s="100" t="e">
        <f t="shared" si="9"/>
        <v>#DIV/0!</v>
      </c>
    </row>
    <row r="49" spans="1:17" ht="39.75" customHeight="1" thickBot="1" x14ac:dyDescent="0.25">
      <c r="A49" s="358">
        <v>33</v>
      </c>
      <c r="B49" s="359" t="s">
        <v>273</v>
      </c>
      <c r="C49" s="314"/>
      <c r="D49" s="243" t="e">
        <f>SUM(E49:N49)</f>
        <v>#DIV/0!</v>
      </c>
      <c r="E49" s="360">
        <f>IF(E38=0,D46*10%,($D46*10%)*E38/$D38)</f>
        <v>0</v>
      </c>
      <c r="F49" s="360" t="e">
        <f t="shared" ref="F49:N49" si="10">($D46*10%)*F38/$D38</f>
        <v>#DIV/0!</v>
      </c>
      <c r="G49" s="360" t="e">
        <f t="shared" si="10"/>
        <v>#DIV/0!</v>
      </c>
      <c r="H49" s="360" t="e">
        <f t="shared" si="10"/>
        <v>#DIV/0!</v>
      </c>
      <c r="I49" s="360" t="e">
        <f t="shared" si="10"/>
        <v>#DIV/0!</v>
      </c>
      <c r="J49" s="360" t="e">
        <f t="shared" si="10"/>
        <v>#DIV/0!</v>
      </c>
      <c r="K49" s="360" t="e">
        <f t="shared" si="10"/>
        <v>#DIV/0!</v>
      </c>
      <c r="L49" s="360" t="e">
        <f t="shared" si="10"/>
        <v>#DIV/0!</v>
      </c>
      <c r="M49" s="360" t="e">
        <f t="shared" si="10"/>
        <v>#DIV/0!</v>
      </c>
      <c r="N49" s="361" t="e">
        <f t="shared" si="10"/>
        <v>#DIV/0!</v>
      </c>
    </row>
    <row r="50" spans="1:17" ht="21.95" customHeight="1" x14ac:dyDescent="0.2">
      <c r="A50" s="356">
        <v>34</v>
      </c>
      <c r="B50" s="362" t="s">
        <v>307</v>
      </c>
      <c r="C50" s="333"/>
      <c r="D50" s="341"/>
      <c r="E50" s="342"/>
      <c r="F50" s="342"/>
      <c r="G50" s="342"/>
      <c r="H50" s="342"/>
      <c r="I50" s="342"/>
      <c r="J50" s="342"/>
      <c r="K50" s="342"/>
      <c r="L50" s="342"/>
      <c r="M50" s="342"/>
      <c r="N50" s="343"/>
    </row>
    <row r="51" spans="1:17" ht="21.95" customHeight="1" x14ac:dyDescent="0.2">
      <c r="A51" s="98">
        <v>35</v>
      </c>
      <c r="B51" s="355" t="s">
        <v>287</v>
      </c>
      <c r="C51" s="335"/>
      <c r="D51" s="336">
        <f>Alapa!C11</f>
        <v>0</v>
      </c>
      <c r="E51" s="344"/>
      <c r="F51" s="344"/>
      <c r="G51" s="344"/>
      <c r="H51" s="344"/>
      <c r="I51" s="344"/>
      <c r="J51" s="344"/>
      <c r="K51" s="344"/>
      <c r="L51" s="344"/>
      <c r="M51" s="344"/>
      <c r="N51" s="345"/>
    </row>
    <row r="52" spans="1:17" ht="21.95" customHeight="1" x14ac:dyDescent="0.2">
      <c r="A52" s="98">
        <v>36</v>
      </c>
      <c r="B52" s="355" t="s">
        <v>290</v>
      </c>
      <c r="C52" s="337"/>
      <c r="D52" s="338">
        <f>V2+151</f>
        <v>43616</v>
      </c>
      <c r="E52" s="344"/>
      <c r="F52" s="344"/>
      <c r="G52" s="344"/>
      <c r="H52" s="344"/>
      <c r="I52" s="344"/>
      <c r="J52" s="344"/>
      <c r="K52" s="344"/>
      <c r="L52" s="344"/>
      <c r="M52" s="344"/>
      <c r="N52" s="345"/>
    </row>
    <row r="53" spans="1:17" ht="21.95" customHeight="1" x14ac:dyDescent="0.2">
      <c r="A53" s="98">
        <v>37</v>
      </c>
      <c r="B53" s="355" t="s">
        <v>389</v>
      </c>
      <c r="C53" s="337"/>
      <c r="D53" s="292">
        <f>SUM(E53:N53)</f>
        <v>0</v>
      </c>
      <c r="E53" s="289"/>
      <c r="F53" s="289"/>
      <c r="G53" s="289"/>
      <c r="H53" s="289"/>
      <c r="I53" s="289"/>
      <c r="J53" s="289"/>
      <c r="K53" s="289"/>
      <c r="L53" s="289"/>
      <c r="M53" s="289"/>
      <c r="N53" s="290"/>
    </row>
    <row r="54" spans="1:17" ht="21.95" customHeight="1" x14ac:dyDescent="0.2">
      <c r="A54" s="98">
        <v>38</v>
      </c>
      <c r="B54" s="355" t="s">
        <v>330</v>
      </c>
      <c r="C54" s="337"/>
      <c r="D54" s="292">
        <f>SUM(E54:N54)</f>
        <v>0</v>
      </c>
      <c r="E54" s="289"/>
      <c r="F54" s="289"/>
      <c r="G54" s="289"/>
      <c r="H54" s="289"/>
      <c r="I54" s="289"/>
      <c r="J54" s="289"/>
      <c r="K54" s="289"/>
      <c r="L54" s="289"/>
      <c r="M54" s="289"/>
      <c r="N54" s="290"/>
    </row>
    <row r="55" spans="1:17" ht="21.95" customHeight="1" x14ac:dyDescent="0.2">
      <c r="A55" s="98">
        <v>39</v>
      </c>
      <c r="B55" s="355" t="s">
        <v>308</v>
      </c>
      <c r="C55" s="337"/>
      <c r="D55" s="292">
        <f>SUM(E55:N55)</f>
        <v>0</v>
      </c>
      <c r="E55" s="94">
        <f>SUM(E53:E54)</f>
        <v>0</v>
      </c>
      <c r="F55" s="94">
        <f t="shared" ref="F55:N55" si="11">SUM(F53:F54)</f>
        <v>0</v>
      </c>
      <c r="G55" s="94">
        <f t="shared" si="11"/>
        <v>0</v>
      </c>
      <c r="H55" s="94">
        <f>SUM(H53:H54)</f>
        <v>0</v>
      </c>
      <c r="I55" s="94">
        <f t="shared" si="11"/>
        <v>0</v>
      </c>
      <c r="J55" s="94">
        <f t="shared" si="11"/>
        <v>0</v>
      </c>
      <c r="K55" s="94">
        <f t="shared" si="11"/>
        <v>0</v>
      </c>
      <c r="L55" s="94">
        <f t="shared" si="11"/>
        <v>0</v>
      </c>
      <c r="M55" s="94">
        <f t="shared" si="11"/>
        <v>0</v>
      </c>
      <c r="N55" s="100">
        <f t="shared" si="11"/>
        <v>0</v>
      </c>
      <c r="O55" s="383" t="s">
        <v>341</v>
      </c>
      <c r="Q55" s="113"/>
    </row>
    <row r="56" spans="1:17" ht="25.5" customHeight="1" thickBot="1" x14ac:dyDescent="0.25">
      <c r="A56" s="401">
        <v>40</v>
      </c>
      <c r="B56" s="402" t="s">
        <v>392</v>
      </c>
      <c r="C56" s="403"/>
      <c r="D56" s="363">
        <f>SUM(E56:N56)</f>
        <v>0</v>
      </c>
      <c r="E56" s="404"/>
      <c r="F56" s="404"/>
      <c r="G56" s="404"/>
      <c r="H56" s="404"/>
      <c r="I56" s="404"/>
      <c r="J56" s="404"/>
      <c r="K56" s="404"/>
      <c r="L56" s="404"/>
      <c r="M56" s="404"/>
      <c r="N56" s="405"/>
      <c r="Q56" s="113"/>
    </row>
    <row r="57" spans="1:17" ht="25.5" customHeight="1" x14ac:dyDescent="0.2">
      <c r="Q57" s="113"/>
    </row>
    <row r="58" spans="1:17" ht="25.5" customHeight="1" x14ac:dyDescent="0.2">
      <c r="Q58" s="113"/>
    </row>
    <row r="59" spans="1:17" ht="25.5" customHeight="1" x14ac:dyDescent="0.2">
      <c r="Q59" s="113"/>
    </row>
    <row r="60" spans="1:17" ht="25.5" customHeight="1" x14ac:dyDescent="0.2">
      <c r="Q60" s="113"/>
    </row>
    <row r="61" spans="1:17" ht="25.5" customHeight="1" x14ac:dyDescent="0.2">
      <c r="Q61" s="113"/>
    </row>
    <row r="62" spans="1:17" ht="25.5" customHeight="1" x14ac:dyDescent="0.2">
      <c r="Q62" s="113"/>
    </row>
    <row r="63" spans="1:17" ht="25.5" customHeight="1" x14ac:dyDescent="0.2">
      <c r="Q63" s="113"/>
    </row>
    <row r="64" spans="1:17" ht="25.5" customHeight="1" x14ac:dyDescent="0.2">
      <c r="Q64" s="113"/>
    </row>
    <row r="65" spans="17:17" ht="25.5" customHeight="1" x14ac:dyDescent="0.2">
      <c r="Q65" s="113"/>
    </row>
    <row r="66" spans="17:17" ht="25.5" customHeight="1" x14ac:dyDescent="0.2">
      <c r="Q66" s="113"/>
    </row>
    <row r="67" spans="17:17" ht="25.5" customHeight="1" x14ac:dyDescent="0.2">
      <c r="Q67" s="113"/>
    </row>
    <row r="68" spans="17:17" ht="25.5" customHeight="1" x14ac:dyDescent="0.2">
      <c r="Q68" s="113"/>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10"/>
      <c r="G1" s="287" t="s">
        <v>186</v>
      </c>
    </row>
    <row r="2" spans="1:27" ht="15.75" x14ac:dyDescent="0.25">
      <c r="A2" s="6"/>
      <c r="B2" s="6"/>
      <c r="C2" s="6"/>
      <c r="D2" s="6"/>
      <c r="E2" s="6"/>
      <c r="F2" s="6"/>
      <c r="G2" s="394" t="s">
        <v>356</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434"/>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99" t="s">
        <v>373</v>
      </c>
      <c r="B7" s="8"/>
      <c r="C7" s="16"/>
      <c r="D7" s="16"/>
      <c r="E7" s="17"/>
      <c r="F7" s="17"/>
    </row>
    <row r="8" spans="1:27" ht="20.25" x14ac:dyDescent="0.3">
      <c r="A8" s="194" t="s">
        <v>157</v>
      </c>
      <c r="B8" s="212" t="s">
        <v>158</v>
      </c>
      <c r="C8" s="196"/>
      <c r="D8" s="196"/>
      <c r="E8" s="197"/>
      <c r="F8" s="263"/>
      <c r="G8" s="193"/>
    </row>
    <row r="9" spans="1:27" ht="16.5" x14ac:dyDescent="0.3">
      <c r="A9" s="199" t="s">
        <v>4</v>
      </c>
      <c r="B9" s="8"/>
      <c r="C9" s="23" t="s">
        <v>5</v>
      </c>
      <c r="D9" s="23"/>
      <c r="E9" s="17"/>
      <c r="F9" s="264"/>
    </row>
    <row r="10" spans="1:27" ht="17.25" thickBot="1" x14ac:dyDescent="0.35">
      <c r="A10" s="201">
        <f>Alapa!C25</f>
        <v>0</v>
      </c>
      <c r="B10" s="202"/>
      <c r="C10" s="203">
        <f>Alapa!C17</f>
        <v>0</v>
      </c>
      <c r="D10" s="203"/>
      <c r="E10" s="204"/>
      <c r="F10" s="265"/>
    </row>
    <row r="11" spans="1:27" ht="25.5" customHeight="1" x14ac:dyDescent="0.2">
      <c r="A11" s="310"/>
      <c r="B11" s="20"/>
      <c r="C11" s="20"/>
      <c r="D11" s="20"/>
      <c r="E11" s="28"/>
      <c r="F11" s="28"/>
    </row>
    <row r="12" spans="1:27" ht="25.5" customHeight="1" x14ac:dyDescent="0.2">
      <c r="A12" s="429" t="s">
        <v>374</v>
      </c>
      <c r="B12" s="429"/>
      <c r="C12" s="429"/>
      <c r="D12" s="429"/>
      <c r="E12" s="429"/>
      <c r="F12" s="429"/>
    </row>
    <row r="13" spans="1:27" ht="25.5" customHeight="1" x14ac:dyDescent="0.2">
      <c r="A13" s="79"/>
      <c r="B13" s="118" t="s">
        <v>131</v>
      </c>
      <c r="C13" s="79"/>
      <c r="D13" s="79"/>
      <c r="E13" s="79"/>
      <c r="F13" s="79"/>
    </row>
    <row r="14" spans="1:27" ht="25.5" customHeight="1" x14ac:dyDescent="0.2">
      <c r="A14" s="79"/>
      <c r="B14" s="268" t="str">
        <f>CONCATENATE("A(z) ",C10," a 2014. évi LXXVI Tv. hatálya alá tartozik?")</f>
        <v>A(z) 0 a 2014. évi LXXVI Tv. hatálya alá tartozik?</v>
      </c>
      <c r="C14" s="236" t="s">
        <v>192</v>
      </c>
      <c r="D14" s="79"/>
      <c r="E14" s="79"/>
      <c r="F14" s="79"/>
      <c r="AA14" s="1" t="s">
        <v>192</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347</v>
      </c>
      <c r="E16" s="430" t="str">
        <f>'HIPA-01'!E12</f>
        <v>Megjegyzés/Referencia</v>
      </c>
      <c r="F16" s="431"/>
    </row>
    <row r="17" spans="1:6" ht="24" customHeight="1" x14ac:dyDescent="0.2">
      <c r="A17" s="261">
        <v>1</v>
      </c>
      <c r="B17" s="50" t="s">
        <v>348</v>
      </c>
      <c r="C17" s="92" t="s">
        <v>242</v>
      </c>
      <c r="D17" s="43">
        <f>IF($C$14="IGEN",'HIPA-01'!D18,0)</f>
        <v>0</v>
      </c>
      <c r="E17" s="432"/>
      <c r="F17" s="433"/>
    </row>
    <row r="18" spans="1:6" ht="25.5" customHeight="1" x14ac:dyDescent="0.2">
      <c r="A18" s="261">
        <v>2</v>
      </c>
      <c r="B18" s="50" t="s">
        <v>243</v>
      </c>
      <c r="C18" s="36"/>
      <c r="D18" s="150"/>
      <c r="E18" s="432"/>
      <c r="F18" s="433"/>
    </row>
    <row r="19" spans="1:6" ht="25.5" customHeight="1" x14ac:dyDescent="0.2">
      <c r="A19" s="261">
        <v>3</v>
      </c>
      <c r="B19" s="50" t="s">
        <v>244</v>
      </c>
      <c r="C19" s="36"/>
      <c r="D19" s="43">
        <f>D17-D18</f>
        <v>0</v>
      </c>
      <c r="E19" s="432"/>
      <c r="F19" s="433"/>
    </row>
    <row r="20" spans="1:6" ht="25.5" customHeight="1" thickBot="1" x14ac:dyDescent="0.25">
      <c r="A20" s="262">
        <v>4</v>
      </c>
      <c r="B20" s="51" t="s">
        <v>245</v>
      </c>
      <c r="C20" s="119">
        <v>3.0000000000000001E-3</v>
      </c>
      <c r="D20" s="78">
        <f>D19*$C20</f>
        <v>0</v>
      </c>
      <c r="E20" s="427"/>
      <c r="F20" s="428"/>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1" customWidth="1"/>
    <col min="2" max="2" width="14.42578125" style="121" customWidth="1"/>
    <col min="3" max="8" width="15.7109375" style="121" customWidth="1"/>
    <col min="9" max="9" width="28.140625" style="121" customWidth="1"/>
    <col min="10" max="10" width="10.42578125" style="121" customWidth="1"/>
    <col min="11" max="16384" width="8.85546875" style="121"/>
  </cols>
  <sheetData>
    <row r="1" spans="1:11" ht="16.5" customHeight="1" x14ac:dyDescent="0.2">
      <c r="A1" s="4" t="s">
        <v>132</v>
      </c>
      <c r="B1" s="3"/>
      <c r="C1" s="3"/>
      <c r="D1" s="3"/>
      <c r="E1" s="3"/>
      <c r="F1" s="4"/>
      <c r="G1" s="4"/>
      <c r="H1" s="4"/>
      <c r="I1" s="5"/>
      <c r="J1" s="287" t="s">
        <v>186</v>
      </c>
    </row>
    <row r="2" spans="1:11" ht="16.5" customHeight="1" x14ac:dyDescent="0.25">
      <c r="A2" s="122"/>
      <c r="B2" s="122"/>
      <c r="C2" s="122"/>
      <c r="D2" s="122"/>
      <c r="E2" s="122"/>
      <c r="F2" s="122"/>
      <c r="G2" s="122"/>
      <c r="H2" s="122"/>
      <c r="I2" s="122"/>
      <c r="J2" s="394" t="s">
        <v>356</v>
      </c>
    </row>
    <row r="3" spans="1:11" ht="16.5" customHeight="1" x14ac:dyDescent="0.2">
      <c r="A3" s="4" t="s">
        <v>133</v>
      </c>
      <c r="B3" s="4"/>
      <c r="C3" s="4"/>
      <c r="D3" s="4"/>
      <c r="E3" s="4"/>
      <c r="F3" s="122"/>
      <c r="G3" s="122"/>
      <c r="H3" s="122"/>
      <c r="I3" s="122"/>
      <c r="J3" s="123"/>
    </row>
    <row r="4" spans="1:11" ht="16.5" customHeight="1" x14ac:dyDescent="0.3">
      <c r="A4" s="124" t="str">
        <f>CONCATENATE("Ügyfél:   ",Alapa!$C$17)</f>
        <v xml:space="preserve">Ügyfél:   </v>
      </c>
      <c r="B4" s="125"/>
      <c r="C4" s="125"/>
      <c r="D4" s="125"/>
      <c r="E4" s="126"/>
      <c r="F4" s="11" t="str">
        <f>"Dátum:"</f>
        <v>Dátum:</v>
      </c>
      <c r="G4" s="24"/>
      <c r="H4" s="434"/>
      <c r="I4" s="174"/>
    </row>
    <row r="5" spans="1:11" ht="16.5" customHeight="1" x14ac:dyDescent="0.3">
      <c r="A5" s="124" t="str">
        <f>CONCATENATE("Fordulónap: ",Alapa!$C$12)</f>
        <v xml:space="preserve">Fordulónap: </v>
      </c>
      <c r="B5" s="125"/>
      <c r="C5" s="125"/>
      <c r="D5" s="125"/>
      <c r="E5" s="126"/>
      <c r="F5" s="12" t="str">
        <f>"Készítette:"</f>
        <v>Készítette:</v>
      </c>
      <c r="G5" s="61"/>
      <c r="H5" s="175" t="e">
        <f>VLOOKUP(K5,Alapa!$G$2:$H$22,2)</f>
        <v>#N/A</v>
      </c>
      <c r="I5" s="176"/>
      <c r="J5" s="127" t="s">
        <v>1</v>
      </c>
      <c r="K5" s="128">
        <v>1</v>
      </c>
    </row>
    <row r="6" spans="1:11" ht="16.5" customHeight="1" x14ac:dyDescent="0.3">
      <c r="A6" s="8"/>
      <c r="B6" s="8"/>
      <c r="C6" s="8"/>
      <c r="D6" s="8"/>
      <c r="E6" s="8"/>
      <c r="F6" s="12" t="s">
        <v>0</v>
      </c>
      <c r="G6" s="61"/>
      <c r="H6" s="125" t="str">
        <f>IF(Alapa!$H$2=0," ",Alapa!$H$2)</f>
        <v xml:space="preserve"> </v>
      </c>
      <c r="I6" s="176"/>
    </row>
    <row r="7" spans="1:11" ht="21.75" customHeight="1" thickBot="1" x14ac:dyDescent="0.35">
      <c r="A7" s="399" t="s">
        <v>375</v>
      </c>
      <c r="B7" s="8"/>
      <c r="C7" s="8"/>
      <c r="D7" s="8"/>
      <c r="E7" s="8"/>
      <c r="F7" s="16"/>
      <c r="G7" s="16"/>
      <c r="H7" s="129"/>
      <c r="I7" s="130"/>
      <c r="J7" s="319" t="s">
        <v>186</v>
      </c>
    </row>
    <row r="8" spans="1:11" ht="16.5" customHeight="1" x14ac:dyDescent="0.3">
      <c r="A8" s="194" t="s">
        <v>157</v>
      </c>
      <c r="B8" s="215"/>
      <c r="C8" s="207" t="s">
        <v>159</v>
      </c>
      <c r="D8" s="215"/>
      <c r="E8" s="215"/>
      <c r="F8" s="196"/>
      <c r="G8" s="196"/>
      <c r="H8" s="216"/>
      <c r="I8" s="217"/>
      <c r="J8" s="320"/>
    </row>
    <row r="9" spans="1:11" ht="16.5" customHeight="1" x14ac:dyDescent="0.3">
      <c r="A9" s="199" t="s">
        <v>4</v>
      </c>
      <c r="B9" s="8"/>
      <c r="C9" s="8"/>
      <c r="D9" s="8"/>
      <c r="E9" s="8"/>
      <c r="F9" s="23" t="s">
        <v>5</v>
      </c>
      <c r="G9" s="23"/>
      <c r="H9" s="129"/>
      <c r="I9" s="218"/>
    </row>
    <row r="10" spans="1:11" ht="16.5" customHeight="1" thickBot="1" x14ac:dyDescent="0.35">
      <c r="A10" s="201">
        <f>Alapa!C25</f>
        <v>0</v>
      </c>
      <c r="B10" s="202"/>
      <c r="C10" s="202"/>
      <c r="D10" s="202"/>
      <c r="E10" s="202"/>
      <c r="F10" s="203">
        <f>Alapa!C17</f>
        <v>0</v>
      </c>
      <c r="G10" s="203"/>
      <c r="H10" s="219"/>
      <c r="I10" s="220"/>
    </row>
    <row r="11" spans="1:11" ht="21.95" customHeight="1" x14ac:dyDescent="0.2">
      <c r="A11" s="310"/>
      <c r="B11" s="20"/>
      <c r="C11" s="20"/>
      <c r="D11" s="19" t="s">
        <v>263</v>
      </c>
      <c r="E11" s="20" t="s">
        <v>291</v>
      </c>
      <c r="F11" s="20"/>
      <c r="G11" s="20"/>
      <c r="H11" s="131"/>
      <c r="I11" s="132"/>
    </row>
    <row r="12" spans="1:11" ht="21.95" customHeight="1" thickBot="1" x14ac:dyDescent="0.25">
      <c r="A12" s="158"/>
      <c r="B12" s="159" t="s">
        <v>134</v>
      </c>
      <c r="C12" s="158"/>
      <c r="D12" s="312">
        <f>9*138000</f>
        <v>1242000</v>
      </c>
      <c r="E12" s="160" t="s">
        <v>135</v>
      </c>
      <c r="F12" s="161">
        <v>0.05</v>
      </c>
      <c r="G12" s="158"/>
      <c r="H12" s="162" t="s">
        <v>18</v>
      </c>
      <c r="I12" s="158"/>
    </row>
    <row r="13" spans="1:11" ht="49.5" x14ac:dyDescent="0.2">
      <c r="A13" s="163"/>
      <c r="B13" s="164" t="s">
        <v>136</v>
      </c>
      <c r="C13" s="170" t="s">
        <v>137</v>
      </c>
      <c r="D13" s="170" t="s">
        <v>138</v>
      </c>
      <c r="E13" s="170" t="s">
        <v>148</v>
      </c>
      <c r="F13" s="170" t="s">
        <v>139</v>
      </c>
      <c r="G13" s="165" t="s">
        <v>140</v>
      </c>
      <c r="H13" s="165" t="s">
        <v>141</v>
      </c>
      <c r="I13" s="166" t="s">
        <v>6</v>
      </c>
    </row>
    <row r="14" spans="1:11" ht="21.95" customHeight="1" x14ac:dyDescent="0.2">
      <c r="A14" s="34"/>
      <c r="B14" s="167" t="s">
        <v>142</v>
      </c>
      <c r="C14" s="146"/>
      <c r="D14" s="147">
        <f>ROUND(C14*$F$12,1)</f>
        <v>0</v>
      </c>
      <c r="E14" s="148"/>
      <c r="F14" s="149">
        <f>IF(C14&gt;25,IF(D14-E14&gt;0,(D14-E14)*$D$12/4,0),0)</f>
        <v>0</v>
      </c>
      <c r="G14" s="150"/>
      <c r="H14" s="150"/>
      <c r="I14" s="133"/>
    </row>
    <row r="15" spans="1:11" ht="21.95" customHeight="1" x14ac:dyDescent="0.2">
      <c r="A15" s="34"/>
      <c r="B15" s="167" t="s">
        <v>143</v>
      </c>
      <c r="C15" s="146"/>
      <c r="D15" s="147">
        <f>ROUND(C15*$F$12,1)</f>
        <v>0</v>
      </c>
      <c r="E15" s="148"/>
      <c r="F15" s="149">
        <f>IF(C15&gt;25,IF(D15-E15&gt;0,(D15-E15)*$D$12/4,0),0)</f>
        <v>0</v>
      </c>
      <c r="G15" s="150"/>
      <c r="H15" s="150"/>
      <c r="I15" s="133"/>
    </row>
    <row r="16" spans="1:11" ht="21.95" customHeight="1" x14ac:dyDescent="0.2">
      <c r="A16" s="34"/>
      <c r="B16" s="167" t="s">
        <v>144</v>
      </c>
      <c r="C16" s="146"/>
      <c r="D16" s="147">
        <f>ROUND(C16*$F$12,1)</f>
        <v>0</v>
      </c>
      <c r="E16" s="148"/>
      <c r="F16" s="149">
        <f>IF(C16&gt;25,IF(D16-E16&gt;0,(D16-E16)*$D$12/4,0),0)</f>
        <v>0</v>
      </c>
      <c r="G16" s="150"/>
      <c r="H16" s="150"/>
      <c r="I16" s="133"/>
    </row>
    <row r="17" spans="1:9" ht="21.95" customHeight="1" x14ac:dyDescent="0.2">
      <c r="A17" s="135"/>
      <c r="B17" s="168" t="s">
        <v>145</v>
      </c>
      <c r="C17" s="139"/>
      <c r="D17" s="140">
        <f>ROUND(C17*$F$12,1)</f>
        <v>0</v>
      </c>
      <c r="E17" s="141"/>
      <c r="F17" s="151"/>
      <c r="G17" s="150"/>
      <c r="H17" s="150"/>
      <c r="I17" s="133"/>
    </row>
    <row r="18" spans="1:9" ht="21.95" customHeight="1" x14ac:dyDescent="0.2">
      <c r="A18" s="34"/>
      <c r="B18" s="137" t="s">
        <v>146</v>
      </c>
      <c r="C18" s="142"/>
      <c r="D18" s="143"/>
      <c r="E18" s="144"/>
      <c r="F18" s="152">
        <f>SUM(F14:F17)</f>
        <v>0</v>
      </c>
      <c r="G18" s="152">
        <f>SUM(G14:G17)</f>
        <v>0</v>
      </c>
      <c r="H18" s="152">
        <f>SUM(H14:H17)</f>
        <v>0</v>
      </c>
      <c r="I18" s="133"/>
    </row>
    <row r="19" spans="1:9" ht="21.95" customHeight="1" x14ac:dyDescent="0.2">
      <c r="A19" s="81"/>
      <c r="B19" s="138"/>
      <c r="C19" s="145"/>
      <c r="D19" s="145"/>
      <c r="E19" s="145"/>
      <c r="F19" s="145"/>
      <c r="G19" s="136"/>
      <c r="H19" s="136"/>
      <c r="I19" s="153"/>
    </row>
    <row r="20" spans="1:9" ht="21.95" customHeight="1" thickBot="1" x14ac:dyDescent="0.25">
      <c r="A20" s="38"/>
      <c r="B20" s="169" t="s">
        <v>147</v>
      </c>
      <c r="C20" s="154">
        <f>ROUND(SUM(C14:C17)/4,1)</f>
        <v>0</v>
      </c>
      <c r="D20" s="155">
        <f>ROUND(C20*$F$12,1)</f>
        <v>0</v>
      </c>
      <c r="E20" s="156">
        <f>ROUND(SUM(E14:E17)/4,1)</f>
        <v>0</v>
      </c>
      <c r="F20" s="157">
        <f>IF(D20-E20&gt;0,IF(C20&gt;25,SUM(D20-E20)*$D$12,0),0)</f>
        <v>0</v>
      </c>
      <c r="G20" s="48"/>
      <c r="H20" s="48"/>
      <c r="I20" s="134"/>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11</vt:i4>
      </vt:variant>
      <vt:variant>
        <vt:lpstr>Névvel ellátott tartományok</vt:lpstr>
      </vt:variant>
      <vt:variant>
        <vt:i4>11</vt:i4>
      </vt:variant>
    </vt:vector>
  </HeadingPairs>
  <TitlesOfParts>
    <vt:vector size="22" baseType="lpstr">
      <vt:lpstr>Tartalom</vt:lpstr>
      <vt:lpstr>HIPA-00</vt:lpstr>
      <vt:lpstr>HIPA-01</vt:lpstr>
      <vt:lpstr>HIPA-02</vt:lpstr>
      <vt:lpstr>HIPA-03</vt:lpstr>
      <vt:lpstr>HIPA-04</vt:lpstr>
      <vt:lpstr>HIPA-05</vt:lpstr>
      <vt:lpstr>INNOV</vt:lpstr>
      <vt:lpstr>REHAB</vt:lpstr>
      <vt:lpstr>SZKH</vt:lpstr>
      <vt:lpstr>Alapa</vt:lpstr>
      <vt:lpstr>'HIPA-03'!Nyomtatási_cím</vt:lpstr>
      <vt:lpstr>'HIPA-00'!Nyomtatási_terület</vt:lpstr>
      <vt:lpstr>'HIPA-01'!Nyomtatási_terület</vt:lpstr>
      <vt:lpstr>'HIPA-02'!Nyomtatási_terület</vt:lpstr>
      <vt:lpstr>'HIPA-03'!Nyomtatási_terület</vt:lpstr>
      <vt:lpstr>'HIPA-04'!Nyomtatási_terület</vt:lpstr>
      <vt:lpstr>'HIPA-05'!Nyomtatási_terület</vt:lpstr>
      <vt:lpstr>INNOV!Nyomtatási_terület</vt:lpstr>
      <vt:lpstr>REHAB!Nyomtatási_terület</vt:lpstr>
      <vt:lpstr>SZKH!Nyomtatási_terület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v.1.18.51.0.0#2019-01-21</dc:description>
  <cp:lastPrinted>2019-01-16T12:05:07Z</cp:lastPrinted>
  <dcterms:created xsi:type="dcterms:W3CDTF">2009-11-24T14:54:53Z</dcterms:created>
  <dcterms:modified xsi:type="dcterms:W3CDTF">2019-01-18T12:22:37Z</dcterms:modified>
</cp:coreProperties>
</file>