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KAUDIT\TEV\DA\NYILV\DKF\2018\2018....következő\"/>
    </mc:Choice>
  </mc:AlternateContent>
  <bookViews>
    <workbookView xWindow="7635" yWindow="-15" windowWidth="7680" windowHeight="7740" tabRatio="733"/>
  </bookViews>
  <sheets>
    <sheet name="Tartalom" sheetId="5" r:id="rId1"/>
    <sheet name="B-03-02" sheetId="13" r:id="rId2"/>
    <sheet name="B-03-03" sheetId="230" r:id="rId3"/>
    <sheet name="B-03-04" sheetId="14" r:id="rId4"/>
    <sheet name="B-03-05" sheetId="15" r:id="rId5"/>
    <sheet name="B-03-06" sheetId="16" r:id="rId6"/>
    <sheet name="B-03-07" sheetId="231" r:id="rId7"/>
    <sheet name="B-03-08" sheetId="18" r:id="rId8"/>
    <sheet name="B-03-09" sheetId="19" r:id="rId9"/>
    <sheet name="B-03-10" sheetId="20" r:id="rId10"/>
    <sheet name="B-03-11" sheetId="106" r:id="rId11"/>
    <sheet name="B-04-01" sheetId="227" r:id="rId12"/>
    <sheet name="B-04-02" sheetId="22" r:id="rId13"/>
    <sheet name="B-04-03" sheetId="23" r:id="rId14"/>
    <sheet name="B-04-04" sheetId="24" r:id="rId15"/>
    <sheet name="B-04-05" sheetId="25" r:id="rId16"/>
    <sheet name="B-04-06" sheetId="26" r:id="rId17"/>
    <sheet name="B-04-07" sheetId="27" r:id="rId18"/>
    <sheet name="B-04-08" sheetId="28" r:id="rId19"/>
    <sheet name="B-04-09" sheetId="199" r:id="rId20"/>
    <sheet name="B-04-10" sheetId="29" r:id="rId21"/>
    <sheet name="B-04-11" sheetId="107" r:id="rId22"/>
    <sheet name="Nyelv" sheetId="233" r:id="rId23"/>
    <sheet name="Nyelv old" sheetId="117" r:id="rId24"/>
    <sheet name="Alapa" sheetId="1" r:id="rId25"/>
    <sheet name="Import_M" sheetId="101" r:id="rId26"/>
    <sheet name="Import_O" sheetId="103" r:id="rId27"/>
    <sheet name="Import_F" sheetId="104" r:id="rId28"/>
    <sheet name="Import_FK" sheetId="234" r:id="rId29"/>
  </sheets>
  <externalReferences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A.I.L1">#REF!</definedName>
    <definedName name="A.I.L2">#REF!</definedName>
    <definedName name="A.II.L1.">#REF!</definedName>
    <definedName name="A.II.L2" localSheetId="6">'[1]8. L.A.II.6.'!#REF!</definedName>
    <definedName name="A.II.L2">'[1]8. L.A.II.6.'!#REF!</definedName>
    <definedName name="A.II.L2_1">'[4]8. L.A.II.6.'!#REF!</definedName>
    <definedName name="A.II.L3">'[5]8. L.A.II.6.'!#REF!</definedName>
    <definedName name="A.III.L1.">#REF!</definedName>
    <definedName name="A.III.L2." localSheetId="6">'[1]11. L.A.III.2.,4.,5.'!#REF!</definedName>
    <definedName name="A.III.L2.">'[1]11. L.A.III.2.,4.,5.'!#REF!</definedName>
    <definedName name="_xlnm.Database">[6]Tartalomj.!$A$1:$D$108</definedName>
    <definedName name="ee" hidden="1">{#N/A,#N/A,TRUE,"A1";#N/A,#N/A,TRUE,"A2";#N/A,#N/A,TRUE,"B1"}</definedName>
    <definedName name="er" hidden="1">{#N/A,#N/A,TRUE,"A1";#N/A,#N/A,TRUE,"A2";#N/A,#N/A,TRUE,"B1"}</definedName>
    <definedName name="KörlevMező">'[7]#HIV'!$A$1</definedName>
    <definedName name="merlegoszto">[8]Segéd!$C$30</definedName>
    <definedName name="_xlnm.Print_Titles" localSheetId="3">'B-03-04'!$1:$11</definedName>
    <definedName name="_xlnm.Print_Titles" localSheetId="4">'B-03-05'!$1:$11</definedName>
    <definedName name="_xlnm.Print_Titles" localSheetId="5">'B-03-06'!$1:$11</definedName>
    <definedName name="_xlnm.Print_Area" localSheetId="1">'B-03-02'!$A$1:$D$21</definedName>
    <definedName name="_xlnm.Print_Area" localSheetId="2">'B-03-03'!$A$3:$W$47</definedName>
    <definedName name="_xlnm.Print_Area" localSheetId="3">'B-03-04'!$A$1:$E$126</definedName>
    <definedName name="_xlnm.Print_Area" localSheetId="4">'B-03-05'!$A$1:$E$64</definedName>
    <definedName name="_xlnm.Print_Area" localSheetId="5">'B-03-06'!$A$1:$E$58</definedName>
    <definedName name="_xlnm.Print_Area" localSheetId="6">'B-03-07'!$A$3:$W$46</definedName>
    <definedName name="_xlnm.Print_Area" localSheetId="7">'B-03-08'!$A$1:$E$55</definedName>
    <definedName name="_xlnm.Print_Area" localSheetId="8">'B-03-09'!$A$1:$E$37</definedName>
    <definedName name="_xlnm.Print_Area" localSheetId="9">'B-03-10'!$A$1:$E$34</definedName>
    <definedName name="_xlnm.Print_Area" localSheetId="10">'B-03-11'!$A$1:$G$44</definedName>
    <definedName name="_xlnm.Print_Area" localSheetId="11">'B-04-01'!$A:$B</definedName>
    <definedName name="_xlnm.Print_Area" localSheetId="12">'B-04-02'!$A$1:$N$30</definedName>
    <definedName name="_xlnm.Print_Area" localSheetId="13">'B-04-03'!$A$1:$F$217</definedName>
    <definedName name="_xlnm.Print_Area" localSheetId="14">'B-04-04'!$A$1:$G$40</definedName>
    <definedName name="_xlnm.Print_Area" localSheetId="15">'B-04-05'!$A$1:$G$54</definedName>
    <definedName name="_xlnm.Print_Area" localSheetId="16">'B-04-06'!$A$1:$J$38</definedName>
    <definedName name="_xlnm.Print_Area" localSheetId="17">'B-04-07'!$A$1:$E$29</definedName>
    <definedName name="_xlnm.Print_Area" localSheetId="18">'B-04-08'!$A$1:$G$25</definedName>
    <definedName name="_xlnm.Print_Area" localSheetId="19">'B-04-09'!$A$1:$D$22</definedName>
    <definedName name="_xlnm.Print_Area" localSheetId="20">'B-04-10'!$A$1:$K$36</definedName>
    <definedName name="_xlnm.Print_Area" localSheetId="21">'B-04-11'!$A$1:$C$34</definedName>
    <definedName name="_xlnm.Print_Area" localSheetId="0">Tartalom!$A$1:$D$35</definedName>
    <definedName name="TABLE" localSheetId="24">Alapa!#REF!</definedName>
    <definedName name="TABLE_2" localSheetId="24">Alapa!#REF!</definedName>
    <definedName name="wrn.Proba." hidden="1">{#N/A,#N/A,TRUE,"A1";#N/A,#N/A,TRUE,"A2";#N/A,#N/A,TRUE,"B1"}</definedName>
    <definedName name="XXX">'[4]11. L.A.III.2.,4.,5.'!#REF!</definedName>
  </definedNames>
  <calcPr calcId="162913" fullCalcOnLoad="1"/>
</workbook>
</file>

<file path=xl/calcChain.xml><?xml version="1.0" encoding="utf-8"?>
<calcChain xmlns="http://schemas.openxmlformats.org/spreadsheetml/2006/main">
  <c r="D53" i="25" l="1"/>
  <c r="C53" i="25"/>
  <c r="D54" i="25"/>
  <c r="C54" i="25"/>
  <c r="D52" i="25"/>
  <c r="C52" i="25"/>
  <c r="E51" i="25"/>
  <c r="D50" i="25"/>
  <c r="C50" i="25"/>
  <c r="D48" i="25"/>
  <c r="C48" i="25"/>
  <c r="D15" i="24"/>
  <c r="D26" i="29"/>
  <c r="F25" i="29"/>
  <c r="B58" i="15"/>
  <c r="B57" i="15"/>
  <c r="B56" i="15"/>
  <c r="B55" i="15"/>
  <c r="B54" i="15"/>
  <c r="B53" i="15"/>
  <c r="B52" i="15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D134" i="23"/>
  <c r="D135" i="23"/>
  <c r="D133" i="23"/>
  <c r="G41" i="117"/>
  <c r="F41" i="117"/>
  <c r="E41" i="117"/>
  <c r="G39" i="117"/>
  <c r="G38" i="117"/>
  <c r="F39" i="117"/>
  <c r="F38" i="117"/>
  <c r="G10" i="117"/>
  <c r="G12" i="117"/>
  <c r="G13" i="117"/>
  <c r="G14" i="117"/>
  <c r="E38" i="117"/>
  <c r="G23" i="25"/>
  <c r="G37" i="117"/>
  <c r="G35" i="117"/>
  <c r="F37" i="117"/>
  <c r="F35" i="117"/>
  <c r="F14" i="117"/>
  <c r="F13" i="117"/>
  <c r="F12" i="117"/>
  <c r="F10" i="117"/>
  <c r="E37" i="117"/>
  <c r="A5" i="19"/>
  <c r="E36" i="117"/>
  <c r="E35" i="117"/>
  <c r="A32" i="230"/>
  <c r="E14" i="117"/>
  <c r="E13" i="117"/>
  <c r="A3" i="20"/>
  <c r="E12" i="117"/>
  <c r="A41" i="230"/>
  <c r="E10" i="117"/>
  <c r="A62" i="15"/>
  <c r="A4" i="16"/>
  <c r="D97" i="23"/>
  <c r="B97" i="23"/>
  <c r="C34" i="107"/>
  <c r="C33" i="107"/>
  <c r="C32" i="107"/>
  <c r="C31" i="107"/>
  <c r="C29" i="107"/>
  <c r="C28" i="107"/>
  <c r="C27" i="107"/>
  <c r="C26" i="107"/>
  <c r="C25" i="107"/>
  <c r="C24" i="107"/>
  <c r="C22" i="107"/>
  <c r="C21" i="107"/>
  <c r="C20" i="107"/>
  <c r="C19" i="107"/>
  <c r="C11" i="107"/>
  <c r="C9" i="107"/>
  <c r="C8" i="107"/>
  <c r="C17" i="107"/>
  <c r="C16" i="107"/>
  <c r="C15" i="107"/>
  <c r="C13" i="107"/>
  <c r="C10" i="107"/>
  <c r="A5" i="107"/>
  <c r="A4" i="107"/>
  <c r="H36" i="29"/>
  <c r="D36" i="29"/>
  <c r="H35" i="29"/>
  <c r="F35" i="29"/>
  <c r="D35" i="29"/>
  <c r="H34" i="29"/>
  <c r="D34" i="29"/>
  <c r="F33" i="29"/>
  <c r="H33" i="29"/>
  <c r="D33" i="29"/>
  <c r="H32" i="29"/>
  <c r="D32" i="29"/>
  <c r="F31" i="29"/>
  <c r="H31" i="29"/>
  <c r="D31" i="29"/>
  <c r="H30" i="29"/>
  <c r="D30" i="29"/>
  <c r="F29" i="29"/>
  <c r="H29" i="29"/>
  <c r="D29" i="29"/>
  <c r="H28" i="29"/>
  <c r="D28" i="29"/>
  <c r="H27" i="29"/>
  <c r="F27" i="29"/>
  <c r="D27" i="29"/>
  <c r="H26" i="29"/>
  <c r="H25" i="29"/>
  <c r="D25" i="29"/>
  <c r="K25" i="29"/>
  <c r="H24" i="29"/>
  <c r="D24" i="29"/>
  <c r="F23" i="29"/>
  <c r="H23" i="29"/>
  <c r="D23" i="29"/>
  <c r="H22" i="29"/>
  <c r="D22" i="29"/>
  <c r="F21" i="29"/>
  <c r="K21" i="29"/>
  <c r="H21" i="29"/>
  <c r="D21" i="29"/>
  <c r="H20" i="29"/>
  <c r="D20" i="29"/>
  <c r="F19" i="29"/>
  <c r="K19" i="29"/>
  <c r="H19" i="29"/>
  <c r="D19" i="29"/>
  <c r="H18" i="29"/>
  <c r="D18" i="29"/>
  <c r="H17" i="29"/>
  <c r="F17" i="29"/>
  <c r="D17" i="29"/>
  <c r="H16" i="29"/>
  <c r="D16" i="29"/>
  <c r="F15" i="29"/>
  <c r="K15" i="29"/>
  <c r="H15" i="29"/>
  <c r="D15" i="29"/>
  <c r="H14" i="29"/>
  <c r="D14" i="29"/>
  <c r="F13" i="29"/>
  <c r="H13" i="29"/>
  <c r="D13" i="29"/>
  <c r="H12" i="29"/>
  <c r="D12" i="29"/>
  <c r="F11" i="29"/>
  <c r="H11" i="29"/>
  <c r="D11" i="29"/>
  <c r="H10" i="29"/>
  <c r="J9" i="29"/>
  <c r="D10" i="29"/>
  <c r="H9" i="29"/>
  <c r="F9" i="29"/>
  <c r="D9" i="29"/>
  <c r="C21" i="199"/>
  <c r="B21" i="199"/>
  <c r="D21" i="199"/>
  <c r="C19" i="199"/>
  <c r="B19" i="199"/>
  <c r="C18" i="199"/>
  <c r="B18" i="199"/>
  <c r="C17" i="199"/>
  <c r="B17" i="199"/>
  <c r="D17" i="199"/>
  <c r="C16" i="199"/>
  <c r="B16" i="199"/>
  <c r="D16" i="199"/>
  <c r="C15" i="199"/>
  <c r="B15" i="199"/>
  <c r="D15" i="199"/>
  <c r="C14" i="199"/>
  <c r="B14" i="199"/>
  <c r="C13" i="199"/>
  <c r="C20" i="199"/>
  <c r="C22" i="199"/>
  <c r="B13" i="199"/>
  <c r="D13" i="199"/>
  <c r="C12" i="199"/>
  <c r="B12" i="199"/>
  <c r="C11" i="199"/>
  <c r="B11" i="199"/>
  <c r="D11" i="199"/>
  <c r="C10" i="199"/>
  <c r="B10" i="199"/>
  <c r="C9" i="199"/>
  <c r="B9" i="199"/>
  <c r="D9" i="199"/>
  <c r="C8" i="199"/>
  <c r="B8" i="199"/>
  <c r="D18" i="199"/>
  <c r="D14" i="199"/>
  <c r="D12" i="199"/>
  <c r="D10" i="199"/>
  <c r="D8" i="199"/>
  <c r="F25" i="28"/>
  <c r="F24" i="28"/>
  <c r="G24" i="28"/>
  <c r="F23" i="28"/>
  <c r="F22" i="28"/>
  <c r="G22" i="28"/>
  <c r="F21" i="28"/>
  <c r="G20" i="28"/>
  <c r="F20" i="28"/>
  <c r="D25" i="28"/>
  <c r="D24" i="28"/>
  <c r="E24" i="28"/>
  <c r="D23" i="28"/>
  <c r="D22" i="28"/>
  <c r="E22" i="28"/>
  <c r="D21" i="28"/>
  <c r="D20" i="28"/>
  <c r="E20" i="28"/>
  <c r="F13" i="28"/>
  <c r="G13" i="28"/>
  <c r="F12" i="28"/>
  <c r="F11" i="28"/>
  <c r="F10" i="28"/>
  <c r="F9" i="28"/>
  <c r="G12" i="28"/>
  <c r="D13" i="28"/>
  <c r="E13" i="28"/>
  <c r="D12" i="28"/>
  <c r="D11" i="28"/>
  <c r="D10" i="28"/>
  <c r="E10" i="28"/>
  <c r="D9" i="28"/>
  <c r="E12" i="28"/>
  <c r="E11" i="28"/>
  <c r="D29" i="27"/>
  <c r="D27" i="27"/>
  <c r="D26" i="27"/>
  <c r="D25" i="27"/>
  <c r="D24" i="27"/>
  <c r="D23" i="27"/>
  <c r="D22" i="27"/>
  <c r="D21" i="27"/>
  <c r="D20" i="27"/>
  <c r="D19" i="27"/>
  <c r="D18" i="27"/>
  <c r="D17" i="27"/>
  <c r="D16" i="27"/>
  <c r="D14" i="27"/>
  <c r="D12" i="27"/>
  <c r="D11" i="27"/>
  <c r="D10" i="27"/>
  <c r="B29" i="27"/>
  <c r="B27" i="27"/>
  <c r="B26" i="27"/>
  <c r="B28" i="27"/>
  <c r="B25" i="27"/>
  <c r="B24" i="27"/>
  <c r="B23" i="27"/>
  <c r="B22" i="27"/>
  <c r="B21" i="27"/>
  <c r="B20" i="27"/>
  <c r="B19" i="27"/>
  <c r="B18" i="27"/>
  <c r="B17" i="27"/>
  <c r="B16" i="27"/>
  <c r="B14" i="27"/>
  <c r="B12" i="27"/>
  <c r="B11" i="27"/>
  <c r="B10" i="27"/>
  <c r="D30" i="26"/>
  <c r="C30" i="26"/>
  <c r="J29" i="26"/>
  <c r="I29" i="26"/>
  <c r="D29" i="26"/>
  <c r="C29" i="26"/>
  <c r="J28" i="26"/>
  <c r="I28" i="26"/>
  <c r="I27" i="26"/>
  <c r="D28" i="26"/>
  <c r="D27" i="26"/>
  <c r="C28" i="26"/>
  <c r="C27" i="26"/>
  <c r="J25" i="26"/>
  <c r="I25" i="26"/>
  <c r="J24" i="26"/>
  <c r="I24" i="26"/>
  <c r="I23" i="26"/>
  <c r="D23" i="26"/>
  <c r="C23" i="26"/>
  <c r="J21" i="26"/>
  <c r="I21" i="26"/>
  <c r="J20" i="26"/>
  <c r="I20" i="26"/>
  <c r="J19" i="26"/>
  <c r="I19" i="26"/>
  <c r="D19" i="26"/>
  <c r="C19" i="26"/>
  <c r="J18" i="26"/>
  <c r="J17" i="26"/>
  <c r="I18" i="26"/>
  <c r="I17" i="26"/>
  <c r="D18" i="26"/>
  <c r="C18" i="26"/>
  <c r="C17" i="26"/>
  <c r="D15" i="26"/>
  <c r="C15" i="26"/>
  <c r="J13" i="26"/>
  <c r="J11" i="26"/>
  <c r="I13" i="26"/>
  <c r="D13" i="26"/>
  <c r="C13" i="26"/>
  <c r="C14" i="26"/>
  <c r="J12" i="26"/>
  <c r="I12" i="26"/>
  <c r="I11" i="26"/>
  <c r="I31" i="26"/>
  <c r="D38" i="26"/>
  <c r="D12" i="26"/>
  <c r="D14" i="26"/>
  <c r="C12" i="26"/>
  <c r="D8" i="26"/>
  <c r="D7" i="26"/>
  <c r="C8" i="26"/>
  <c r="C7" i="26"/>
  <c r="J7" i="26"/>
  <c r="I7" i="26"/>
  <c r="I35" i="26"/>
  <c r="J27" i="26"/>
  <c r="J23" i="26"/>
  <c r="D17" i="26"/>
  <c r="I36" i="26"/>
  <c r="C11" i="26"/>
  <c r="H35" i="26"/>
  <c r="F53" i="25"/>
  <c r="D51" i="25"/>
  <c r="F51" i="25"/>
  <c r="G51" i="25"/>
  <c r="C51" i="25"/>
  <c r="E49" i="25"/>
  <c r="D49" i="25"/>
  <c r="C49" i="25"/>
  <c r="D47" i="25"/>
  <c r="C47" i="25"/>
  <c r="E47" i="25"/>
  <c r="D37" i="25"/>
  <c r="C37" i="25"/>
  <c r="D36" i="25"/>
  <c r="F36" i="25"/>
  <c r="C36" i="25"/>
  <c r="E36" i="25"/>
  <c r="D35" i="25"/>
  <c r="C35" i="25"/>
  <c r="D34" i="25"/>
  <c r="C34" i="25"/>
  <c r="D33" i="25"/>
  <c r="C33" i="25"/>
  <c r="D32" i="25"/>
  <c r="F32" i="25"/>
  <c r="G32" i="25"/>
  <c r="C32" i="25"/>
  <c r="E32" i="25"/>
  <c r="D31" i="25"/>
  <c r="C31" i="25"/>
  <c r="D30" i="25"/>
  <c r="F30" i="25"/>
  <c r="C30" i="25"/>
  <c r="E30" i="25"/>
  <c r="D29" i="25"/>
  <c r="F28" i="25"/>
  <c r="G28" i="25"/>
  <c r="C29" i="25"/>
  <c r="D28" i="25"/>
  <c r="C28" i="25"/>
  <c r="E28" i="25"/>
  <c r="D27" i="25"/>
  <c r="C27" i="25"/>
  <c r="D26" i="25"/>
  <c r="C26" i="25"/>
  <c r="E26" i="25"/>
  <c r="D16" i="25"/>
  <c r="C16" i="25"/>
  <c r="D15" i="25"/>
  <c r="C15" i="25"/>
  <c r="D14" i="25"/>
  <c r="C14" i="25"/>
  <c r="D13" i="25"/>
  <c r="C13" i="25"/>
  <c r="E13" i="25"/>
  <c r="D12" i="25"/>
  <c r="C12" i="25"/>
  <c r="D11" i="25"/>
  <c r="F11" i="25"/>
  <c r="C11" i="25"/>
  <c r="E11" i="25"/>
  <c r="D10" i="25"/>
  <c r="C10" i="25"/>
  <c r="D9" i="25"/>
  <c r="F9" i="25"/>
  <c r="C9" i="25"/>
  <c r="E53" i="25"/>
  <c r="F47" i="25"/>
  <c r="G47" i="25"/>
  <c r="E34" i="25"/>
  <c r="A19" i="25"/>
  <c r="A18" i="25"/>
  <c r="F15" i="25"/>
  <c r="E15" i="25"/>
  <c r="D40" i="24"/>
  <c r="C40" i="24"/>
  <c r="D39" i="24"/>
  <c r="F39" i="24"/>
  <c r="C39" i="24"/>
  <c r="D38" i="24"/>
  <c r="C38" i="24"/>
  <c r="D37" i="24"/>
  <c r="F37" i="24"/>
  <c r="C37" i="24"/>
  <c r="E37" i="24"/>
  <c r="D36" i="24"/>
  <c r="C36" i="24"/>
  <c r="D35" i="24"/>
  <c r="F35" i="24"/>
  <c r="C35" i="24"/>
  <c r="D34" i="24"/>
  <c r="C34" i="24"/>
  <c r="D33" i="24"/>
  <c r="F33" i="24"/>
  <c r="C33" i="24"/>
  <c r="E33" i="24"/>
  <c r="G33" i="24"/>
  <c r="D24" i="24"/>
  <c r="C24" i="24"/>
  <c r="D23" i="24"/>
  <c r="F23" i="24"/>
  <c r="C23" i="24"/>
  <c r="D22" i="24"/>
  <c r="C22" i="24"/>
  <c r="E21" i="24"/>
  <c r="G21" i="24"/>
  <c r="D21" i="24"/>
  <c r="F21" i="24"/>
  <c r="C21" i="24"/>
  <c r="D20" i="24"/>
  <c r="C20" i="24"/>
  <c r="D19" i="24"/>
  <c r="F19" i="24"/>
  <c r="C19" i="24"/>
  <c r="D18" i="24"/>
  <c r="C18" i="24"/>
  <c r="D17" i="24"/>
  <c r="F17" i="24"/>
  <c r="C17" i="24"/>
  <c r="E17" i="24"/>
  <c r="D16" i="24"/>
  <c r="C16" i="24"/>
  <c r="C15" i="24"/>
  <c r="D14" i="24"/>
  <c r="C14" i="24"/>
  <c r="D13" i="24"/>
  <c r="F13" i="24"/>
  <c r="C13" i="24"/>
  <c r="E13" i="24"/>
  <c r="D12" i="24"/>
  <c r="C12" i="24"/>
  <c r="D11" i="24"/>
  <c r="C11" i="24"/>
  <c r="D10" i="24"/>
  <c r="C10" i="24"/>
  <c r="E9" i="24"/>
  <c r="D9" i="24"/>
  <c r="F9" i="24"/>
  <c r="C9" i="24"/>
  <c r="E35" i="24"/>
  <c r="E11" i="24"/>
  <c r="D222" i="23"/>
  <c r="D221" i="23"/>
  <c r="D220" i="23"/>
  <c r="D219" i="23"/>
  <c r="B222" i="23"/>
  <c r="B221" i="23"/>
  <c r="F221" i="23"/>
  <c r="B220" i="23"/>
  <c r="F220" i="23"/>
  <c r="B219" i="23"/>
  <c r="D209" i="23"/>
  <c r="D208" i="23"/>
  <c r="D207" i="23"/>
  <c r="D206" i="23"/>
  <c r="D205" i="23"/>
  <c r="D204" i="23"/>
  <c r="D203" i="23"/>
  <c r="E203" i="23"/>
  <c r="D202" i="23"/>
  <c r="D201" i="23"/>
  <c r="D200" i="23"/>
  <c r="E200" i="23"/>
  <c r="D199" i="23"/>
  <c r="E199" i="23"/>
  <c r="D198" i="23"/>
  <c r="D197" i="23"/>
  <c r="E197" i="23"/>
  <c r="D196" i="23"/>
  <c r="D195" i="23"/>
  <c r="E195" i="23"/>
  <c r="D194" i="23"/>
  <c r="D193" i="23"/>
  <c r="D192" i="23"/>
  <c r="D191" i="23"/>
  <c r="E191" i="23"/>
  <c r="D190" i="23"/>
  <c r="D189" i="23"/>
  <c r="D188" i="23"/>
  <c r="D187" i="23"/>
  <c r="E187" i="23"/>
  <c r="D186" i="23"/>
  <c r="E186" i="23"/>
  <c r="D185" i="23"/>
  <c r="D184" i="23"/>
  <c r="D183" i="23"/>
  <c r="D182" i="23"/>
  <c r="D181" i="23"/>
  <c r="B209" i="23"/>
  <c r="B208" i="23"/>
  <c r="B207" i="23"/>
  <c r="F207" i="23"/>
  <c r="B206" i="23"/>
  <c r="C206" i="23"/>
  <c r="B205" i="23"/>
  <c r="B204" i="23"/>
  <c r="F204" i="23"/>
  <c r="B203" i="23"/>
  <c r="B202" i="23"/>
  <c r="F202" i="23"/>
  <c r="B201" i="23"/>
  <c r="B200" i="23"/>
  <c r="B199" i="23"/>
  <c r="B198" i="23"/>
  <c r="F198" i="23"/>
  <c r="B197" i="23"/>
  <c r="B196" i="23"/>
  <c r="B195" i="23"/>
  <c r="B194" i="23"/>
  <c r="B193" i="23"/>
  <c r="B192" i="23"/>
  <c r="F192" i="23"/>
  <c r="B191" i="23"/>
  <c r="B190" i="23"/>
  <c r="B189" i="23"/>
  <c r="B188" i="23"/>
  <c r="B187" i="23"/>
  <c r="B186" i="23"/>
  <c r="B185" i="23"/>
  <c r="F185" i="23"/>
  <c r="B184" i="23"/>
  <c r="B183" i="23"/>
  <c r="B182" i="23"/>
  <c r="F182" i="23"/>
  <c r="B181" i="23"/>
  <c r="D168" i="23"/>
  <c r="D167" i="23"/>
  <c r="D166" i="23"/>
  <c r="D165" i="23"/>
  <c r="B168" i="23"/>
  <c r="B167" i="23"/>
  <c r="B166" i="23"/>
  <c r="F166" i="23"/>
  <c r="B165" i="23"/>
  <c r="D155" i="23"/>
  <c r="D154" i="23"/>
  <c r="E154" i="23"/>
  <c r="D153" i="23"/>
  <c r="E153" i="23"/>
  <c r="D152" i="23"/>
  <c r="E152" i="23"/>
  <c r="D151" i="23"/>
  <c r="D150" i="23"/>
  <c r="D149" i="23"/>
  <c r="E149" i="23"/>
  <c r="D148" i="23"/>
  <c r="E148" i="23"/>
  <c r="D147" i="23"/>
  <c r="B155" i="23"/>
  <c r="B154" i="23"/>
  <c r="F154" i="23"/>
  <c r="B153" i="23"/>
  <c r="F153" i="23"/>
  <c r="B152" i="23"/>
  <c r="B151" i="23"/>
  <c r="B150" i="23"/>
  <c r="F150" i="23"/>
  <c r="B149" i="23"/>
  <c r="F149" i="23"/>
  <c r="B148" i="23"/>
  <c r="B147" i="23"/>
  <c r="D136" i="23"/>
  <c r="B136" i="23"/>
  <c r="B135" i="23"/>
  <c r="F135" i="23"/>
  <c r="B134" i="23"/>
  <c r="F134" i="23"/>
  <c r="B133" i="23"/>
  <c r="D123" i="23"/>
  <c r="D122" i="23"/>
  <c r="D121" i="23"/>
  <c r="E121" i="23"/>
  <c r="D120" i="23"/>
  <c r="E120" i="23"/>
  <c r="D119" i="23"/>
  <c r="D118" i="23"/>
  <c r="D117" i="23"/>
  <c r="D116" i="23"/>
  <c r="E116" i="23"/>
  <c r="D115" i="23"/>
  <c r="D114" i="23"/>
  <c r="D113" i="23"/>
  <c r="D112" i="23"/>
  <c r="E112" i="23"/>
  <c r="D111" i="23"/>
  <c r="D110" i="23"/>
  <c r="D109" i="23"/>
  <c r="E109" i="23"/>
  <c r="D108" i="23"/>
  <c r="D107" i="23"/>
  <c r="D106" i="23"/>
  <c r="D105" i="23"/>
  <c r="E105" i="23"/>
  <c r="D104" i="23"/>
  <c r="D103" i="23"/>
  <c r="D102" i="23"/>
  <c r="D101" i="23"/>
  <c r="D100" i="23"/>
  <c r="D99" i="23"/>
  <c r="D98" i="23"/>
  <c r="B123" i="23"/>
  <c r="B122" i="23"/>
  <c r="F122" i="23"/>
  <c r="B121" i="23"/>
  <c r="C121" i="23"/>
  <c r="B120" i="23"/>
  <c r="B119" i="23"/>
  <c r="B118" i="23"/>
  <c r="F118" i="23"/>
  <c r="B117" i="23"/>
  <c r="F117" i="23"/>
  <c r="B116" i="23"/>
  <c r="B115" i="23"/>
  <c r="F115" i="23"/>
  <c r="B114" i="23"/>
  <c r="F114" i="23"/>
  <c r="B113" i="23"/>
  <c r="F113" i="23"/>
  <c r="B112" i="23"/>
  <c r="B111" i="23"/>
  <c r="B110" i="23"/>
  <c r="F110" i="23"/>
  <c r="B109" i="23"/>
  <c r="B108" i="23"/>
  <c r="B107" i="23"/>
  <c r="F107" i="23"/>
  <c r="B106" i="23"/>
  <c r="F106" i="23"/>
  <c r="B105" i="23"/>
  <c r="B104" i="23"/>
  <c r="F104" i="23"/>
  <c r="B103" i="23"/>
  <c r="B102" i="23"/>
  <c r="F102" i="23"/>
  <c r="B101" i="23"/>
  <c r="B100" i="23"/>
  <c r="B99" i="23"/>
  <c r="F99" i="23"/>
  <c r="B98" i="23"/>
  <c r="F98" i="23"/>
  <c r="D84" i="23"/>
  <c r="D83" i="23"/>
  <c r="D82" i="23"/>
  <c r="D81" i="23"/>
  <c r="D80" i="23"/>
  <c r="D79" i="23"/>
  <c r="D78" i="23"/>
  <c r="D77" i="23"/>
  <c r="D76" i="23"/>
  <c r="D75" i="23"/>
  <c r="D74" i="23"/>
  <c r="D73" i="23"/>
  <c r="D72" i="23"/>
  <c r="D71" i="23"/>
  <c r="D70" i="23"/>
  <c r="D69" i="23"/>
  <c r="D68" i="23"/>
  <c r="D67" i="23"/>
  <c r="D66" i="23"/>
  <c r="D65" i="23"/>
  <c r="D64" i="23"/>
  <c r="D63" i="23"/>
  <c r="D62" i="23"/>
  <c r="D61" i="23"/>
  <c r="D60" i="23"/>
  <c r="E60" i="23"/>
  <c r="D59" i="23"/>
  <c r="D58" i="23"/>
  <c r="D57" i="23"/>
  <c r="B84" i="23"/>
  <c r="B83" i="23"/>
  <c r="C83" i="23"/>
  <c r="B82" i="23"/>
  <c r="F82" i="23"/>
  <c r="B81" i="23"/>
  <c r="C81" i="23"/>
  <c r="B80" i="23"/>
  <c r="B79" i="23"/>
  <c r="F79" i="23"/>
  <c r="B78" i="23"/>
  <c r="F78" i="23"/>
  <c r="B77" i="23"/>
  <c r="C77" i="23"/>
  <c r="B76" i="23"/>
  <c r="B75" i="23"/>
  <c r="B74" i="23"/>
  <c r="B73" i="23"/>
  <c r="B72" i="23"/>
  <c r="B71" i="23"/>
  <c r="B70" i="23"/>
  <c r="F70" i="23"/>
  <c r="B69" i="23"/>
  <c r="C69" i="23"/>
  <c r="B68" i="23"/>
  <c r="B67" i="23"/>
  <c r="F67" i="23"/>
  <c r="B66" i="23"/>
  <c r="B65" i="23"/>
  <c r="C65" i="23"/>
  <c r="B64" i="23"/>
  <c r="B63" i="23"/>
  <c r="B62" i="23"/>
  <c r="F62" i="23"/>
  <c r="B61" i="23"/>
  <c r="C61" i="23"/>
  <c r="B60" i="23"/>
  <c r="B59" i="23"/>
  <c r="C59" i="23"/>
  <c r="B58" i="23"/>
  <c r="B57" i="23"/>
  <c r="D44" i="23"/>
  <c r="B44" i="23"/>
  <c r="F44" i="23"/>
  <c r="D43" i="23"/>
  <c r="B43" i="23"/>
  <c r="F43" i="23"/>
  <c r="D42" i="23"/>
  <c r="B42" i="23"/>
  <c r="F42" i="23"/>
  <c r="D41" i="23"/>
  <c r="B41" i="23"/>
  <c r="D40" i="23"/>
  <c r="B40" i="23"/>
  <c r="D39" i="23"/>
  <c r="B39" i="23"/>
  <c r="F39" i="23"/>
  <c r="D38" i="23"/>
  <c r="B38" i="23"/>
  <c r="D37" i="23"/>
  <c r="B37" i="23"/>
  <c r="D36" i="23"/>
  <c r="B36" i="23"/>
  <c r="D35" i="23"/>
  <c r="E35" i="23"/>
  <c r="B35" i="23"/>
  <c r="D34" i="23"/>
  <c r="B34" i="23"/>
  <c r="D33" i="23"/>
  <c r="E33" i="23"/>
  <c r="B33" i="23"/>
  <c r="D32" i="23"/>
  <c r="B32" i="23"/>
  <c r="D31" i="23"/>
  <c r="E31" i="23"/>
  <c r="B31" i="23"/>
  <c r="D30" i="23"/>
  <c r="B30" i="23"/>
  <c r="D20" i="23"/>
  <c r="B20" i="23"/>
  <c r="D19" i="23"/>
  <c r="B19" i="23"/>
  <c r="D18" i="23"/>
  <c r="E18" i="23"/>
  <c r="B18" i="23"/>
  <c r="C18" i="23"/>
  <c r="D17" i="23"/>
  <c r="B17" i="23"/>
  <c r="D16" i="23"/>
  <c r="E16" i="23"/>
  <c r="B16" i="23"/>
  <c r="D15" i="23"/>
  <c r="B15" i="23"/>
  <c r="D14" i="23"/>
  <c r="E14" i="23"/>
  <c r="B14" i="23"/>
  <c r="D10" i="23"/>
  <c r="D13" i="23"/>
  <c r="B13" i="23"/>
  <c r="D12" i="23"/>
  <c r="B12" i="23"/>
  <c r="C12" i="23"/>
  <c r="D11" i="23"/>
  <c r="B11" i="23"/>
  <c r="B10" i="23"/>
  <c r="A173" i="23"/>
  <c r="A172" i="23"/>
  <c r="A139" i="23"/>
  <c r="A138" i="23"/>
  <c r="A89" i="23"/>
  <c r="A88" i="23"/>
  <c r="A49" i="23"/>
  <c r="A48" i="23"/>
  <c r="F222" i="23"/>
  <c r="E222" i="23"/>
  <c r="E221" i="23"/>
  <c r="C221" i="23"/>
  <c r="C220" i="23"/>
  <c r="F219" i="23"/>
  <c r="E209" i="23"/>
  <c r="F208" i="23"/>
  <c r="E208" i="23"/>
  <c r="F206" i="23"/>
  <c r="F205" i="23"/>
  <c r="E205" i="23"/>
  <c r="E204" i="23"/>
  <c r="F201" i="23"/>
  <c r="E201" i="23"/>
  <c r="F200" i="23"/>
  <c r="F199" i="23"/>
  <c r="F197" i="23"/>
  <c r="F196" i="23"/>
  <c r="E196" i="23"/>
  <c r="F194" i="23"/>
  <c r="E193" i="23"/>
  <c r="C192" i="23"/>
  <c r="F191" i="23"/>
  <c r="F190" i="23"/>
  <c r="E190" i="23"/>
  <c r="E189" i="23"/>
  <c r="F188" i="23"/>
  <c r="F187" i="23"/>
  <c r="E185" i="23"/>
  <c r="F168" i="23"/>
  <c r="E168" i="23"/>
  <c r="C168" i="23"/>
  <c r="F167" i="23"/>
  <c r="E167" i="23"/>
  <c r="C167" i="23"/>
  <c r="E166" i="23"/>
  <c r="C166" i="23"/>
  <c r="F165" i="23"/>
  <c r="E165" i="23"/>
  <c r="C165" i="23"/>
  <c r="E155" i="23"/>
  <c r="F152" i="23"/>
  <c r="F151" i="23"/>
  <c r="E151" i="23"/>
  <c r="E150" i="23"/>
  <c r="F148" i="23"/>
  <c r="E147" i="23"/>
  <c r="E136" i="23"/>
  <c r="C136" i="23"/>
  <c r="C135" i="23"/>
  <c r="F133" i="23"/>
  <c r="E133" i="23"/>
  <c r="E123" i="23"/>
  <c r="F120" i="23"/>
  <c r="F119" i="23"/>
  <c r="E119" i="23"/>
  <c r="C119" i="23"/>
  <c r="F116" i="23"/>
  <c r="E115" i="23"/>
  <c r="F112" i="23"/>
  <c r="F111" i="23"/>
  <c r="E111" i="23"/>
  <c r="C111" i="23"/>
  <c r="F109" i="23"/>
  <c r="F108" i="23"/>
  <c r="E108" i="23"/>
  <c r="E107" i="23"/>
  <c r="C107" i="23"/>
  <c r="F105" i="23"/>
  <c r="E104" i="23"/>
  <c r="F103" i="23"/>
  <c r="E103" i="23"/>
  <c r="F101" i="23"/>
  <c r="F100" i="23"/>
  <c r="E100" i="23"/>
  <c r="E99" i="23"/>
  <c r="F97" i="23"/>
  <c r="F84" i="23"/>
  <c r="C84" i="23"/>
  <c r="F83" i="23"/>
  <c r="C82" i="23"/>
  <c r="F81" i="23"/>
  <c r="F80" i="23"/>
  <c r="C80" i="23"/>
  <c r="C79" i="23"/>
  <c r="C78" i="23"/>
  <c r="F77" i="23"/>
  <c r="F76" i="23"/>
  <c r="E76" i="23"/>
  <c r="C76" i="23"/>
  <c r="F75" i="23"/>
  <c r="C75" i="23"/>
  <c r="F74" i="23"/>
  <c r="C74" i="23"/>
  <c r="F72" i="23"/>
  <c r="C72" i="23"/>
  <c r="F71" i="23"/>
  <c r="C71" i="23"/>
  <c r="C70" i="23"/>
  <c r="F68" i="23"/>
  <c r="C68" i="23"/>
  <c r="C67" i="23"/>
  <c r="F66" i="23"/>
  <c r="C66" i="23"/>
  <c r="F65" i="23"/>
  <c r="E65" i="23"/>
  <c r="F63" i="23"/>
  <c r="C63" i="23"/>
  <c r="C62" i="23"/>
  <c r="F61" i="23"/>
  <c r="F60" i="23"/>
  <c r="C60" i="23"/>
  <c r="F59" i="23"/>
  <c r="F58" i="23"/>
  <c r="C58" i="23"/>
  <c r="E57" i="23"/>
  <c r="E44" i="23"/>
  <c r="E43" i="23"/>
  <c r="E42" i="23"/>
  <c r="F41" i="23"/>
  <c r="E41" i="23"/>
  <c r="F40" i="23"/>
  <c r="E40" i="23"/>
  <c r="E39" i="23"/>
  <c r="F38" i="23"/>
  <c r="E38" i="23"/>
  <c r="C38" i="23"/>
  <c r="E37" i="23"/>
  <c r="F36" i="23"/>
  <c r="E36" i="23"/>
  <c r="C36" i="23"/>
  <c r="F35" i="23"/>
  <c r="C35" i="23"/>
  <c r="F34" i="23"/>
  <c r="E34" i="23"/>
  <c r="F33" i="23"/>
  <c r="F32" i="23"/>
  <c r="E32" i="23"/>
  <c r="C32" i="23"/>
  <c r="F31" i="23"/>
  <c r="C31" i="23"/>
  <c r="F30" i="23"/>
  <c r="E30" i="23"/>
  <c r="F20" i="23"/>
  <c r="C20" i="23"/>
  <c r="F19" i="23"/>
  <c r="C19" i="23"/>
  <c r="F18" i="23"/>
  <c r="F17" i="23"/>
  <c r="E17" i="23"/>
  <c r="C17" i="23"/>
  <c r="F16" i="23"/>
  <c r="C16" i="23"/>
  <c r="F15" i="23"/>
  <c r="C15" i="23"/>
  <c r="F14" i="23"/>
  <c r="C14" i="23"/>
  <c r="E13" i="23"/>
  <c r="F12" i="23"/>
  <c r="F10" i="23"/>
  <c r="C10" i="23"/>
  <c r="H40" i="106"/>
  <c r="H22" i="106"/>
  <c r="G22" i="106"/>
  <c r="H21" i="106"/>
  <c r="G21" i="106"/>
  <c r="H20" i="106"/>
  <c r="H19" i="106"/>
  <c r="G19" i="106"/>
  <c r="H18" i="106"/>
  <c r="H17" i="106"/>
  <c r="G17" i="106"/>
  <c r="H16" i="106"/>
  <c r="H14" i="106"/>
  <c r="G14" i="106"/>
  <c r="H13" i="106"/>
  <c r="G13" i="106"/>
  <c r="H12" i="106"/>
  <c r="G12" i="106"/>
  <c r="H11" i="106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D29" i="20"/>
  <c r="D28" i="20"/>
  <c r="D27" i="20"/>
  <c r="D26" i="20"/>
  <c r="D25" i="20"/>
  <c r="D24" i="20"/>
  <c r="D23" i="20"/>
  <c r="D22" i="20"/>
  <c r="D21" i="20"/>
  <c r="D20" i="20"/>
  <c r="D19" i="20"/>
  <c r="D18" i="20"/>
  <c r="D17" i="20"/>
  <c r="D16" i="20"/>
  <c r="D15" i="20"/>
  <c r="D14" i="20"/>
  <c r="D13" i="20"/>
  <c r="C29" i="20"/>
  <c r="C28" i="20"/>
  <c r="C27" i="20"/>
  <c r="C26" i="20"/>
  <c r="C25" i="20"/>
  <c r="C24" i="20"/>
  <c r="C23" i="20"/>
  <c r="C22" i="20"/>
  <c r="C21" i="20"/>
  <c r="C20" i="20"/>
  <c r="C19" i="20"/>
  <c r="C18" i="20"/>
  <c r="C17" i="20"/>
  <c r="C16" i="20"/>
  <c r="C15" i="20"/>
  <c r="C14" i="20"/>
  <c r="C13" i="20"/>
  <c r="A1" i="14"/>
  <c r="E31" i="19"/>
  <c r="E30" i="19"/>
  <c r="E29" i="19"/>
  <c r="E28" i="19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D31" i="19"/>
  <c r="D30" i="19"/>
  <c r="D29" i="19"/>
  <c r="D28" i="19"/>
  <c r="D27" i="19"/>
  <c r="D26" i="19"/>
  <c r="D25" i="19"/>
  <c r="D24" i="19"/>
  <c r="D23" i="19"/>
  <c r="D22" i="19"/>
  <c r="D21" i="19"/>
  <c r="D20" i="19"/>
  <c r="D19" i="19"/>
  <c r="D18" i="19"/>
  <c r="D17" i="19"/>
  <c r="D16" i="19"/>
  <c r="D15" i="19"/>
  <c r="D14" i="19"/>
  <c r="C31" i="19"/>
  <c r="C30" i="19"/>
  <c r="C29" i="19"/>
  <c r="C28" i="19"/>
  <c r="C27" i="19"/>
  <c r="C26" i="19"/>
  <c r="C25" i="19"/>
  <c r="C24" i="19"/>
  <c r="C23" i="19"/>
  <c r="C22" i="19"/>
  <c r="C21" i="19"/>
  <c r="C20" i="19"/>
  <c r="C19" i="19"/>
  <c r="C18" i="19"/>
  <c r="C17" i="19"/>
  <c r="C16" i="19"/>
  <c r="C15" i="19"/>
  <c r="C14" i="19"/>
  <c r="E51" i="18"/>
  <c r="E50" i="18"/>
  <c r="E49" i="18"/>
  <c r="E48" i="18"/>
  <c r="E47" i="18"/>
  <c r="E46" i="18"/>
  <c r="E45" i="18"/>
  <c r="E44" i="18"/>
  <c r="E43" i="18"/>
  <c r="E42" i="18"/>
  <c r="E41" i="18"/>
  <c r="E40" i="18"/>
  <c r="E39" i="18"/>
  <c r="E38" i="18"/>
  <c r="E37" i="18"/>
  <c r="E36" i="18"/>
  <c r="E35" i="18"/>
  <c r="E34" i="18"/>
  <c r="E33" i="18"/>
  <c r="E3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C51" i="18"/>
  <c r="C50" i="18"/>
  <c r="C49" i="18"/>
  <c r="C48" i="18"/>
  <c r="C47" i="18"/>
  <c r="C46" i="18"/>
  <c r="C45" i="18"/>
  <c r="C44" i="18"/>
  <c r="C43" i="18"/>
  <c r="C42" i="18"/>
  <c r="C41" i="18"/>
  <c r="C40" i="18"/>
  <c r="C39" i="18"/>
  <c r="C38" i="18"/>
  <c r="C37" i="18"/>
  <c r="C36" i="18"/>
  <c r="C35" i="18"/>
  <c r="C34" i="18"/>
  <c r="C33" i="18"/>
  <c r="C32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12" i="16"/>
  <c r="C12" i="14"/>
  <c r="C39" i="14"/>
  <c r="D39" i="14"/>
  <c r="E39" i="14"/>
  <c r="C40" i="14"/>
  <c r="D40" i="14"/>
  <c r="E40" i="14"/>
  <c r="C41" i="14"/>
  <c r="D41" i="14"/>
  <c r="E41" i="14"/>
  <c r="C42" i="14"/>
  <c r="D42" i="14"/>
  <c r="E42" i="14"/>
  <c r="C43" i="14"/>
  <c r="D43" i="14"/>
  <c r="E43" i="14"/>
  <c r="C44" i="14"/>
  <c r="D44" i="14"/>
  <c r="E44" i="14"/>
  <c r="C45" i="14"/>
  <c r="D45" i="14"/>
  <c r="E45" i="14"/>
  <c r="C46" i="14"/>
  <c r="D46" i="14"/>
  <c r="E46" i="14"/>
  <c r="C47" i="14"/>
  <c r="D47" i="14"/>
  <c r="E47" i="14"/>
  <c r="C48" i="14"/>
  <c r="D48" i="14"/>
  <c r="E48" i="14"/>
  <c r="C49" i="14"/>
  <c r="D49" i="14"/>
  <c r="E49" i="14"/>
  <c r="C50" i="14"/>
  <c r="D50" i="14"/>
  <c r="E50" i="14"/>
  <c r="C51" i="14"/>
  <c r="D51" i="14"/>
  <c r="E51" i="14"/>
  <c r="C52" i="14"/>
  <c r="D52" i="14"/>
  <c r="E52" i="14"/>
  <c r="C53" i="14"/>
  <c r="D53" i="14"/>
  <c r="E53" i="14"/>
  <c r="C54" i="14"/>
  <c r="D54" i="14"/>
  <c r="E54" i="14"/>
  <c r="C55" i="14"/>
  <c r="D55" i="14"/>
  <c r="E55" i="14"/>
  <c r="C56" i="14"/>
  <c r="D56" i="14"/>
  <c r="E56" i="14"/>
  <c r="C57" i="14"/>
  <c r="D57" i="14"/>
  <c r="E57" i="14"/>
  <c r="C58" i="14"/>
  <c r="D58" i="14"/>
  <c r="E58" i="14"/>
  <c r="C59" i="14"/>
  <c r="D59" i="14"/>
  <c r="E59" i="14"/>
  <c r="C60" i="14"/>
  <c r="D60" i="14"/>
  <c r="E60" i="14"/>
  <c r="C61" i="14"/>
  <c r="D61" i="14"/>
  <c r="E61" i="14"/>
  <c r="C62" i="14"/>
  <c r="D62" i="14"/>
  <c r="E62" i="14"/>
  <c r="C63" i="14"/>
  <c r="D63" i="14"/>
  <c r="E63" i="14"/>
  <c r="C64" i="14"/>
  <c r="D64" i="14"/>
  <c r="E64" i="14"/>
  <c r="C65" i="14"/>
  <c r="D65" i="14"/>
  <c r="E65" i="14"/>
  <c r="C66" i="14"/>
  <c r="D66" i="14"/>
  <c r="E66" i="14"/>
  <c r="C67" i="14"/>
  <c r="D67" i="14"/>
  <c r="E67" i="14"/>
  <c r="C68" i="14"/>
  <c r="D68" i="14"/>
  <c r="E68" i="14"/>
  <c r="C69" i="14"/>
  <c r="D69" i="14"/>
  <c r="E69" i="14"/>
  <c r="C70" i="14"/>
  <c r="D70" i="14"/>
  <c r="E70" i="14"/>
  <c r="C71" i="14"/>
  <c r="D71" i="14"/>
  <c r="E71" i="14"/>
  <c r="C72" i="14"/>
  <c r="D72" i="14"/>
  <c r="E72" i="14"/>
  <c r="C73" i="14"/>
  <c r="D73" i="14"/>
  <c r="E73" i="14"/>
  <c r="C74" i="14"/>
  <c r="D74" i="14"/>
  <c r="E74" i="14"/>
  <c r="C75" i="14"/>
  <c r="D75" i="14"/>
  <c r="E75" i="14"/>
  <c r="C76" i="14"/>
  <c r="D76" i="14"/>
  <c r="E76" i="14"/>
  <c r="C77" i="14"/>
  <c r="D77" i="14"/>
  <c r="E77" i="14"/>
  <c r="C78" i="14"/>
  <c r="D78" i="14"/>
  <c r="E78" i="14"/>
  <c r="C79" i="14"/>
  <c r="D79" i="14"/>
  <c r="E79" i="14"/>
  <c r="C80" i="14"/>
  <c r="D80" i="14"/>
  <c r="E80" i="14"/>
  <c r="C81" i="14"/>
  <c r="D81" i="14"/>
  <c r="E81" i="14"/>
  <c r="C82" i="14"/>
  <c r="D82" i="14"/>
  <c r="E82" i="14"/>
  <c r="C83" i="14"/>
  <c r="D83" i="14"/>
  <c r="E83" i="14"/>
  <c r="C84" i="14"/>
  <c r="D84" i="14"/>
  <c r="E84" i="14"/>
  <c r="C85" i="14"/>
  <c r="D85" i="14"/>
  <c r="E85" i="14"/>
  <c r="C86" i="14"/>
  <c r="D86" i="14"/>
  <c r="E86" i="14"/>
  <c r="C87" i="14"/>
  <c r="D87" i="14"/>
  <c r="E87" i="14"/>
  <c r="C88" i="14"/>
  <c r="D88" i="14"/>
  <c r="E88" i="14"/>
  <c r="C89" i="14"/>
  <c r="D89" i="14"/>
  <c r="E89" i="14"/>
  <c r="C90" i="14"/>
  <c r="D90" i="14"/>
  <c r="E90" i="14"/>
  <c r="C91" i="14"/>
  <c r="D91" i="14"/>
  <c r="E91" i="14"/>
  <c r="C92" i="14"/>
  <c r="D92" i="14"/>
  <c r="E92" i="14"/>
  <c r="C93" i="14"/>
  <c r="D93" i="14"/>
  <c r="E93" i="14"/>
  <c r="C94" i="14"/>
  <c r="D94" i="14"/>
  <c r="E94" i="14"/>
  <c r="C95" i="14"/>
  <c r="D95" i="14"/>
  <c r="E95" i="14"/>
  <c r="C96" i="14"/>
  <c r="D96" i="14"/>
  <c r="E96" i="14"/>
  <c r="C97" i="14"/>
  <c r="D97" i="14"/>
  <c r="E97" i="14"/>
  <c r="C98" i="14"/>
  <c r="D98" i="14"/>
  <c r="E98" i="14"/>
  <c r="C99" i="14"/>
  <c r="D99" i="14"/>
  <c r="E99" i="14"/>
  <c r="C100" i="14"/>
  <c r="D100" i="14"/>
  <c r="E100" i="14"/>
  <c r="C101" i="14"/>
  <c r="D101" i="14"/>
  <c r="E101" i="14"/>
  <c r="C102" i="14"/>
  <c r="D102" i="14"/>
  <c r="E102" i="14"/>
  <c r="C103" i="14"/>
  <c r="D103" i="14"/>
  <c r="E103" i="14"/>
  <c r="C104" i="14"/>
  <c r="D104" i="14"/>
  <c r="E104" i="14"/>
  <c r="C105" i="14"/>
  <c r="D105" i="14"/>
  <c r="E105" i="14"/>
  <c r="C106" i="14"/>
  <c r="D106" i="14"/>
  <c r="E106" i="14"/>
  <c r="C107" i="14"/>
  <c r="D107" i="14"/>
  <c r="E107" i="14"/>
  <c r="C108" i="14"/>
  <c r="D108" i="14"/>
  <c r="E108" i="14"/>
  <c r="C109" i="14"/>
  <c r="D109" i="14"/>
  <c r="E109" i="14"/>
  <c r="C110" i="14"/>
  <c r="D110" i="14"/>
  <c r="E110" i="14"/>
  <c r="C111" i="14"/>
  <c r="D111" i="14"/>
  <c r="E111" i="14"/>
  <c r="C112" i="14"/>
  <c r="D112" i="14"/>
  <c r="E112" i="14"/>
  <c r="C113" i="14"/>
  <c r="D113" i="14"/>
  <c r="E113" i="14"/>
  <c r="C114" i="14"/>
  <c r="D114" i="14"/>
  <c r="E114" i="14"/>
  <c r="C115" i="14"/>
  <c r="D115" i="14"/>
  <c r="E115" i="14"/>
  <c r="C116" i="14"/>
  <c r="D116" i="14"/>
  <c r="E116" i="14"/>
  <c r="C117" i="14"/>
  <c r="D117" i="14"/>
  <c r="E117" i="14"/>
  <c r="C118" i="14"/>
  <c r="D118" i="14"/>
  <c r="E118" i="14"/>
  <c r="C119" i="14"/>
  <c r="D119" i="14"/>
  <c r="E119" i="14"/>
  <c r="C120" i="14"/>
  <c r="D120" i="14"/>
  <c r="E120" i="14"/>
  <c r="B118" i="14"/>
  <c r="B119" i="14"/>
  <c r="B120" i="14"/>
  <c r="B107" i="14"/>
  <c r="B108" i="14"/>
  <c r="B109" i="14"/>
  <c r="B110" i="14"/>
  <c r="B111" i="14"/>
  <c r="B112" i="14"/>
  <c r="B113" i="14"/>
  <c r="B114" i="14"/>
  <c r="B115" i="14"/>
  <c r="B116" i="14"/>
  <c r="B117" i="14"/>
  <c r="B97" i="14"/>
  <c r="B98" i="14"/>
  <c r="B99" i="14"/>
  <c r="B100" i="14"/>
  <c r="B101" i="14"/>
  <c r="B102" i="14"/>
  <c r="B103" i="14"/>
  <c r="B104" i="14"/>
  <c r="B105" i="14"/>
  <c r="B106" i="14"/>
  <c r="B93" i="14"/>
  <c r="B94" i="14"/>
  <c r="B95" i="14"/>
  <c r="B96" i="14"/>
  <c r="B89" i="14"/>
  <c r="B90" i="14"/>
  <c r="B91" i="14"/>
  <c r="B92" i="14"/>
  <c r="B74" i="14"/>
  <c r="B75" i="14"/>
  <c r="B76" i="14"/>
  <c r="B77" i="14"/>
  <c r="B78" i="14"/>
  <c r="B79" i="14"/>
  <c r="B80" i="14"/>
  <c r="B81" i="14"/>
  <c r="B82" i="14"/>
  <c r="B83" i="14"/>
  <c r="B84" i="14"/>
  <c r="B85" i="14"/>
  <c r="B86" i="14"/>
  <c r="B87" i="14"/>
  <c r="B88" i="14"/>
  <c r="B70" i="14"/>
  <c r="B71" i="14"/>
  <c r="B72" i="14"/>
  <c r="B73" i="14"/>
  <c r="B65" i="14"/>
  <c r="B66" i="14"/>
  <c r="B67" i="14"/>
  <c r="B68" i="14"/>
  <c r="B69" i="14"/>
  <c r="B61" i="14"/>
  <c r="B62" i="14"/>
  <c r="B63" i="14"/>
  <c r="B64" i="14"/>
  <c r="B49" i="14"/>
  <c r="B50" i="14"/>
  <c r="B51" i="14"/>
  <c r="B52" i="14"/>
  <c r="B53" i="14"/>
  <c r="B54" i="14"/>
  <c r="B55" i="14"/>
  <c r="B56" i="14"/>
  <c r="B57" i="14"/>
  <c r="B58" i="14"/>
  <c r="B59" i="14"/>
  <c r="B60" i="14"/>
  <c r="E10" i="14"/>
  <c r="C38" i="14"/>
  <c r="D38" i="14"/>
  <c r="E38" i="14"/>
  <c r="B40" i="14"/>
  <c r="B41" i="14"/>
  <c r="B38" i="14"/>
  <c r="B39" i="14"/>
  <c r="B42" i="14"/>
  <c r="B43" i="14"/>
  <c r="B44" i="14"/>
  <c r="B45" i="14"/>
  <c r="B46" i="14"/>
  <c r="B47" i="14"/>
  <c r="B48" i="14"/>
  <c r="B30" i="14"/>
  <c r="B31" i="14"/>
  <c r="B32" i="14"/>
  <c r="B33" i="14"/>
  <c r="B34" i="14"/>
  <c r="B35" i="14"/>
  <c r="B36" i="14"/>
  <c r="B37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16" i="14"/>
  <c r="B15" i="14"/>
  <c r="B14" i="14"/>
  <c r="B13" i="14"/>
  <c r="B12" i="14"/>
  <c r="C21" i="13"/>
  <c r="B21" i="13"/>
  <c r="C20" i="13"/>
  <c r="B20" i="13"/>
  <c r="C16" i="13"/>
  <c r="C14" i="13"/>
  <c r="B14" i="13"/>
  <c r="C12" i="13"/>
  <c r="B12" i="13"/>
  <c r="C10" i="13"/>
  <c r="B10" i="13"/>
  <c r="A4" i="13"/>
  <c r="D4" i="13"/>
  <c r="A5" i="13"/>
  <c r="D5" i="13"/>
  <c r="C6" i="13"/>
  <c r="A3" i="230"/>
  <c r="B3" i="230"/>
  <c r="C3" i="230"/>
  <c r="D3" i="230"/>
  <c r="E3" i="230"/>
  <c r="F3" i="230"/>
  <c r="G3" i="230"/>
  <c r="H3" i="230"/>
  <c r="I3" i="230"/>
  <c r="J3" i="230"/>
  <c r="K3" i="230"/>
  <c r="L3" i="230"/>
  <c r="M3" i="230"/>
  <c r="N3" i="230"/>
  <c r="O3" i="230"/>
  <c r="P3" i="230"/>
  <c r="Q3" i="230"/>
  <c r="A4" i="230"/>
  <c r="A6" i="230"/>
  <c r="B6" i="230"/>
  <c r="D6" i="230"/>
  <c r="E6" i="230"/>
  <c r="G6" i="230"/>
  <c r="H6" i="230"/>
  <c r="I6" i="230"/>
  <c r="J6" i="230"/>
  <c r="K6" i="230"/>
  <c r="L6" i="230"/>
  <c r="A7" i="230"/>
  <c r="A13" i="230"/>
  <c r="H13" i="230"/>
  <c r="A15" i="230"/>
  <c r="H15" i="230"/>
  <c r="A25" i="230"/>
  <c r="B25" i="230"/>
  <c r="C25" i="230"/>
  <c r="D25" i="230"/>
  <c r="E25" i="230"/>
  <c r="F25" i="230"/>
  <c r="G25" i="230"/>
  <c r="H25" i="230"/>
  <c r="I25" i="230"/>
  <c r="J25" i="230"/>
  <c r="K25" i="230"/>
  <c r="L25" i="230"/>
  <c r="M25" i="230"/>
  <c r="N25" i="230"/>
  <c r="O25" i="230"/>
  <c r="P25" i="230"/>
  <c r="Q25" i="230"/>
  <c r="R25" i="230"/>
  <c r="S25" i="230"/>
  <c r="T25" i="230"/>
  <c r="U25" i="230"/>
  <c r="V25" i="230"/>
  <c r="W25" i="230"/>
  <c r="A27" i="230"/>
  <c r="A36" i="230"/>
  <c r="L45" i="230"/>
  <c r="L46" i="230"/>
  <c r="C1" i="14"/>
  <c r="A7" i="14"/>
  <c r="A9" i="14"/>
  <c r="A10" i="14"/>
  <c r="B10" i="14"/>
  <c r="C10" i="14"/>
  <c r="D10" i="14"/>
  <c r="D12" i="14"/>
  <c r="E12" i="14"/>
  <c r="C13" i="14"/>
  <c r="D13" i="14"/>
  <c r="E13" i="14"/>
  <c r="C14" i="14"/>
  <c r="D14" i="14"/>
  <c r="E14" i="14"/>
  <c r="C15" i="14"/>
  <c r="D15" i="14"/>
  <c r="E15" i="14"/>
  <c r="C16" i="14"/>
  <c r="D16" i="14"/>
  <c r="E16" i="14"/>
  <c r="C17" i="14"/>
  <c r="D17" i="14"/>
  <c r="E17" i="14"/>
  <c r="C18" i="14"/>
  <c r="D18" i="14"/>
  <c r="E18" i="14"/>
  <c r="C19" i="14"/>
  <c r="D19" i="14"/>
  <c r="E19" i="14"/>
  <c r="C20" i="14"/>
  <c r="D20" i="14"/>
  <c r="E20" i="14"/>
  <c r="C21" i="14"/>
  <c r="D21" i="14"/>
  <c r="E21" i="14"/>
  <c r="C22" i="14"/>
  <c r="D22" i="14"/>
  <c r="E22" i="14"/>
  <c r="C23" i="14"/>
  <c r="D23" i="14"/>
  <c r="E23" i="14"/>
  <c r="C24" i="14"/>
  <c r="D24" i="14"/>
  <c r="E24" i="14"/>
  <c r="C25" i="14"/>
  <c r="D25" i="14"/>
  <c r="E25" i="14"/>
  <c r="C26" i="14"/>
  <c r="D26" i="14"/>
  <c r="E26" i="14"/>
  <c r="C27" i="14"/>
  <c r="D27" i="14"/>
  <c r="E27" i="14"/>
  <c r="C28" i="14"/>
  <c r="D28" i="14"/>
  <c r="E28" i="14"/>
  <c r="C29" i="14"/>
  <c r="D29" i="14"/>
  <c r="E29" i="14"/>
  <c r="C30" i="14"/>
  <c r="D30" i="14"/>
  <c r="E30" i="14"/>
  <c r="C31" i="14"/>
  <c r="D31" i="14"/>
  <c r="E31" i="14"/>
  <c r="C32" i="14"/>
  <c r="D32" i="14"/>
  <c r="E32" i="14"/>
  <c r="C33" i="14"/>
  <c r="D33" i="14"/>
  <c r="E33" i="14"/>
  <c r="C34" i="14"/>
  <c r="D34" i="14"/>
  <c r="E34" i="14"/>
  <c r="C35" i="14"/>
  <c r="D35" i="14"/>
  <c r="E35" i="14"/>
  <c r="C36" i="14"/>
  <c r="D36" i="14"/>
  <c r="E36" i="14"/>
  <c r="C37" i="14"/>
  <c r="D37" i="14"/>
  <c r="E37" i="14"/>
  <c r="C125" i="14"/>
  <c r="C126" i="14"/>
  <c r="A1" i="15"/>
  <c r="C1" i="15"/>
  <c r="A7" i="15"/>
  <c r="A8" i="15"/>
  <c r="A10" i="15"/>
  <c r="B10" i="15"/>
  <c r="C10" i="15"/>
  <c r="D10" i="15"/>
  <c r="E10" i="15"/>
  <c r="C12" i="15"/>
  <c r="D12" i="15"/>
  <c r="E12" i="15"/>
  <c r="C13" i="15"/>
  <c r="D13" i="15"/>
  <c r="E13" i="15"/>
  <c r="C14" i="15"/>
  <c r="D14" i="15"/>
  <c r="E14" i="15"/>
  <c r="C15" i="15"/>
  <c r="D15" i="15"/>
  <c r="E15" i="15"/>
  <c r="C16" i="15"/>
  <c r="D16" i="15"/>
  <c r="E16" i="15"/>
  <c r="C17" i="15"/>
  <c r="D17" i="15"/>
  <c r="E17" i="15"/>
  <c r="C18" i="15"/>
  <c r="D18" i="15"/>
  <c r="E18" i="15"/>
  <c r="C19" i="15"/>
  <c r="D19" i="15"/>
  <c r="E19" i="15"/>
  <c r="C20" i="15"/>
  <c r="D20" i="15"/>
  <c r="E20" i="15"/>
  <c r="C21" i="15"/>
  <c r="D21" i="15"/>
  <c r="E21" i="15"/>
  <c r="C22" i="15"/>
  <c r="D22" i="15"/>
  <c r="E22" i="15"/>
  <c r="C23" i="15"/>
  <c r="D23" i="15"/>
  <c r="E23" i="15"/>
  <c r="C24" i="15"/>
  <c r="D24" i="15"/>
  <c r="E24" i="15"/>
  <c r="C25" i="15"/>
  <c r="D25" i="15"/>
  <c r="E25" i="15"/>
  <c r="C26" i="15"/>
  <c r="D26" i="15"/>
  <c r="E26" i="15"/>
  <c r="C27" i="15"/>
  <c r="D27" i="15"/>
  <c r="E27" i="15"/>
  <c r="C28" i="15"/>
  <c r="D28" i="15"/>
  <c r="E28" i="15"/>
  <c r="C29" i="15"/>
  <c r="D29" i="15"/>
  <c r="E29" i="15"/>
  <c r="C30" i="15"/>
  <c r="D30" i="15"/>
  <c r="E30" i="15"/>
  <c r="C31" i="15"/>
  <c r="D31" i="15"/>
  <c r="E31" i="15"/>
  <c r="C32" i="15"/>
  <c r="D32" i="15"/>
  <c r="E32" i="15"/>
  <c r="C33" i="15"/>
  <c r="D33" i="15"/>
  <c r="E33" i="15"/>
  <c r="C34" i="15"/>
  <c r="D34" i="15"/>
  <c r="E34" i="15"/>
  <c r="C35" i="15"/>
  <c r="D35" i="15"/>
  <c r="E35" i="15"/>
  <c r="C36" i="15"/>
  <c r="D36" i="15"/>
  <c r="E36" i="15"/>
  <c r="C37" i="15"/>
  <c r="D37" i="15"/>
  <c r="E37" i="15"/>
  <c r="C38" i="15"/>
  <c r="D38" i="15"/>
  <c r="E38" i="15"/>
  <c r="C39" i="15"/>
  <c r="D39" i="15"/>
  <c r="E39" i="15"/>
  <c r="C40" i="15"/>
  <c r="D40" i="15"/>
  <c r="E40" i="15"/>
  <c r="C41" i="15"/>
  <c r="D41" i="15"/>
  <c r="E41" i="15"/>
  <c r="C42" i="15"/>
  <c r="D42" i="15"/>
  <c r="E42" i="15"/>
  <c r="C43" i="15"/>
  <c r="D43" i="15"/>
  <c r="E43" i="15"/>
  <c r="C44" i="15"/>
  <c r="D44" i="15"/>
  <c r="E44" i="15"/>
  <c r="C45" i="15"/>
  <c r="D45" i="15"/>
  <c r="E45" i="15"/>
  <c r="C46" i="15"/>
  <c r="D46" i="15"/>
  <c r="E46" i="15"/>
  <c r="C47" i="15"/>
  <c r="D47" i="15"/>
  <c r="E47" i="15"/>
  <c r="C48" i="15"/>
  <c r="D48" i="15"/>
  <c r="E48" i="15"/>
  <c r="C49" i="15"/>
  <c r="D49" i="15"/>
  <c r="E49" i="15"/>
  <c r="C50" i="15"/>
  <c r="D50" i="15"/>
  <c r="E50" i="15"/>
  <c r="C51" i="15"/>
  <c r="D51" i="15"/>
  <c r="E51" i="15"/>
  <c r="C52" i="15"/>
  <c r="D52" i="15"/>
  <c r="E52" i="15"/>
  <c r="C53" i="15"/>
  <c r="D53" i="15"/>
  <c r="E53" i="15"/>
  <c r="C54" i="15"/>
  <c r="D54" i="15"/>
  <c r="E54" i="15"/>
  <c r="C55" i="15"/>
  <c r="D55" i="15"/>
  <c r="E55" i="15"/>
  <c r="C56" i="15"/>
  <c r="D56" i="15"/>
  <c r="E56" i="15"/>
  <c r="C57" i="15"/>
  <c r="D57" i="15"/>
  <c r="E57" i="15"/>
  <c r="C58" i="15"/>
  <c r="D58" i="15"/>
  <c r="E58" i="15"/>
  <c r="C63" i="15"/>
  <c r="C64" i="15"/>
  <c r="A1" i="16"/>
  <c r="C1" i="16"/>
  <c r="A7" i="16"/>
  <c r="A8" i="16"/>
  <c r="A10" i="16"/>
  <c r="B10" i="16"/>
  <c r="C10" i="16"/>
  <c r="D10" i="16"/>
  <c r="E10" i="16"/>
  <c r="C12" i="16"/>
  <c r="D12" i="16"/>
  <c r="E12" i="16"/>
  <c r="C13" i="16"/>
  <c r="D13" i="16"/>
  <c r="E13" i="16"/>
  <c r="C14" i="16"/>
  <c r="D14" i="16"/>
  <c r="E14" i="16"/>
  <c r="C15" i="16"/>
  <c r="D15" i="16"/>
  <c r="E15" i="16"/>
  <c r="C16" i="16"/>
  <c r="D16" i="16"/>
  <c r="E16" i="16"/>
  <c r="C17" i="16"/>
  <c r="D17" i="16"/>
  <c r="E17" i="16"/>
  <c r="C18" i="16"/>
  <c r="D18" i="16"/>
  <c r="E18" i="16"/>
  <c r="C19" i="16"/>
  <c r="D19" i="16"/>
  <c r="E19" i="16"/>
  <c r="C20" i="16"/>
  <c r="D20" i="16"/>
  <c r="E20" i="16"/>
  <c r="C21" i="16"/>
  <c r="D21" i="16"/>
  <c r="E21" i="16"/>
  <c r="C22" i="16"/>
  <c r="D22" i="16"/>
  <c r="E22" i="16"/>
  <c r="C23" i="16"/>
  <c r="D23" i="16"/>
  <c r="E23" i="16"/>
  <c r="C24" i="16"/>
  <c r="D24" i="16"/>
  <c r="E24" i="16"/>
  <c r="C25" i="16"/>
  <c r="D25" i="16"/>
  <c r="E25" i="16"/>
  <c r="C26" i="16"/>
  <c r="D26" i="16"/>
  <c r="E26" i="16"/>
  <c r="C27" i="16"/>
  <c r="D27" i="16"/>
  <c r="E27" i="16"/>
  <c r="C28" i="16"/>
  <c r="D28" i="16"/>
  <c r="E28" i="16"/>
  <c r="C29" i="16"/>
  <c r="D29" i="16"/>
  <c r="E29" i="16"/>
  <c r="C30" i="16"/>
  <c r="D30" i="16"/>
  <c r="E30" i="16"/>
  <c r="C31" i="16"/>
  <c r="D31" i="16"/>
  <c r="E31" i="16"/>
  <c r="C32" i="16"/>
  <c r="D32" i="16"/>
  <c r="E32" i="16"/>
  <c r="C33" i="16"/>
  <c r="D33" i="16"/>
  <c r="E33" i="16"/>
  <c r="C34" i="16"/>
  <c r="D34" i="16"/>
  <c r="E34" i="16"/>
  <c r="C35" i="16"/>
  <c r="D35" i="16"/>
  <c r="E35" i="16"/>
  <c r="C36" i="16"/>
  <c r="D36" i="16"/>
  <c r="E36" i="16"/>
  <c r="C37" i="16"/>
  <c r="D37" i="16"/>
  <c r="E37" i="16"/>
  <c r="C38" i="16"/>
  <c r="D38" i="16"/>
  <c r="E38" i="16"/>
  <c r="C39" i="16"/>
  <c r="D39" i="16"/>
  <c r="E39" i="16"/>
  <c r="C40" i="16"/>
  <c r="D40" i="16"/>
  <c r="E40" i="16"/>
  <c r="C41" i="16"/>
  <c r="D41" i="16"/>
  <c r="E41" i="16"/>
  <c r="C42" i="16"/>
  <c r="D42" i="16"/>
  <c r="E42" i="16"/>
  <c r="C43" i="16"/>
  <c r="D43" i="16"/>
  <c r="E43" i="16"/>
  <c r="C44" i="16"/>
  <c r="D44" i="16"/>
  <c r="E44" i="16"/>
  <c r="C45" i="16"/>
  <c r="D45" i="16"/>
  <c r="E45" i="16"/>
  <c r="C46" i="16"/>
  <c r="D46" i="16"/>
  <c r="E46" i="16"/>
  <c r="C47" i="16"/>
  <c r="D47" i="16"/>
  <c r="E47" i="16"/>
  <c r="C48" i="16"/>
  <c r="D48" i="16"/>
  <c r="E48" i="16"/>
  <c r="C49" i="16"/>
  <c r="D49" i="16"/>
  <c r="E49" i="16"/>
  <c r="C50" i="16"/>
  <c r="D50" i="16"/>
  <c r="E50" i="16"/>
  <c r="C51" i="16"/>
  <c r="D51" i="16"/>
  <c r="E51" i="16"/>
  <c r="C52" i="16"/>
  <c r="D52" i="16"/>
  <c r="E52" i="16"/>
  <c r="C53" i="16"/>
  <c r="D53" i="16"/>
  <c r="E53" i="16"/>
  <c r="C57" i="16"/>
  <c r="C58" i="16"/>
  <c r="A3" i="231"/>
  <c r="B3" i="231"/>
  <c r="C3" i="231"/>
  <c r="D3" i="231"/>
  <c r="E3" i="231"/>
  <c r="F3" i="231"/>
  <c r="G3" i="231"/>
  <c r="H3" i="231"/>
  <c r="I3" i="231"/>
  <c r="J3" i="231"/>
  <c r="K3" i="231"/>
  <c r="L3" i="231"/>
  <c r="M3" i="231"/>
  <c r="N3" i="231"/>
  <c r="O3" i="231"/>
  <c r="P3" i="231"/>
  <c r="Q3" i="231"/>
  <c r="A4" i="231"/>
  <c r="A6" i="231"/>
  <c r="B6" i="231"/>
  <c r="D6" i="231"/>
  <c r="E6" i="231"/>
  <c r="G6" i="231"/>
  <c r="H6" i="231"/>
  <c r="I6" i="231"/>
  <c r="J6" i="231"/>
  <c r="K6" i="231"/>
  <c r="L6" i="231"/>
  <c r="A7" i="231"/>
  <c r="A13" i="231"/>
  <c r="H13" i="231"/>
  <c r="A15" i="231"/>
  <c r="H15" i="231"/>
  <c r="A25" i="231"/>
  <c r="B25" i="231"/>
  <c r="C25" i="231"/>
  <c r="D25" i="231"/>
  <c r="E25" i="231"/>
  <c r="F25" i="231"/>
  <c r="G25" i="231"/>
  <c r="H25" i="231"/>
  <c r="I25" i="231"/>
  <c r="J25" i="231"/>
  <c r="K25" i="231"/>
  <c r="L25" i="231"/>
  <c r="M25" i="231"/>
  <c r="N25" i="231"/>
  <c r="O25" i="231"/>
  <c r="P25" i="231"/>
  <c r="Q25" i="231"/>
  <c r="R25" i="231"/>
  <c r="S25" i="231"/>
  <c r="T25" i="231"/>
  <c r="U25" i="231"/>
  <c r="V25" i="231"/>
  <c r="W25" i="231"/>
  <c r="A27" i="231"/>
  <c r="A36" i="231"/>
  <c r="L45" i="231"/>
  <c r="L46" i="231"/>
  <c r="A1" i="18"/>
  <c r="C1" i="18"/>
  <c r="A7" i="18"/>
  <c r="A9" i="18"/>
  <c r="A10" i="18"/>
  <c r="B10" i="18"/>
  <c r="C10" i="18"/>
  <c r="D10" i="18"/>
  <c r="E10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A31" i="18"/>
  <c r="B32" i="18"/>
  <c r="B33" i="18"/>
  <c r="B34" i="18"/>
  <c r="B35" i="18"/>
  <c r="B36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49" i="18"/>
  <c r="B50" i="18"/>
  <c r="B51" i="18"/>
  <c r="D54" i="18"/>
  <c r="D55" i="18"/>
  <c r="A1" i="19"/>
  <c r="C1" i="19"/>
  <c r="A7" i="19"/>
  <c r="A8" i="19"/>
  <c r="A12" i="19"/>
  <c r="B12" i="19"/>
  <c r="C12" i="19"/>
  <c r="D12" i="19"/>
  <c r="E12" i="19"/>
  <c r="B14" i="19"/>
  <c r="B15" i="19"/>
  <c r="B16" i="19"/>
  <c r="B17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B30" i="19"/>
  <c r="B31" i="19"/>
  <c r="D36" i="19"/>
  <c r="D37" i="19"/>
  <c r="A1" i="20"/>
  <c r="C1" i="20"/>
  <c r="A7" i="20"/>
  <c r="A8" i="20"/>
  <c r="A11" i="20"/>
  <c r="B11" i="20"/>
  <c r="C11" i="20"/>
  <c r="D11" i="20"/>
  <c r="E11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D33" i="20"/>
  <c r="D34" i="20"/>
  <c r="A1" i="106"/>
  <c r="E1" i="106"/>
  <c r="A6" i="106"/>
  <c r="B6" i="106"/>
  <c r="C6" i="106"/>
  <c r="D6" i="106"/>
  <c r="E6" i="106"/>
  <c r="F6" i="106"/>
  <c r="G6" i="106"/>
  <c r="A8" i="106"/>
  <c r="B8" i="106"/>
  <c r="F8" i="106"/>
  <c r="G8" i="106"/>
  <c r="B10" i="106"/>
  <c r="C10" i="106"/>
  <c r="D10" i="106"/>
  <c r="E10" i="106"/>
  <c r="F10" i="106"/>
  <c r="B11" i="106"/>
  <c r="C11" i="106"/>
  <c r="D11" i="106"/>
  <c r="E11" i="106"/>
  <c r="G11" i="106"/>
  <c r="G10" i="106"/>
  <c r="G40" i="106"/>
  <c r="I42" i="106"/>
  <c r="C18" i="13"/>
  <c r="B12" i="106"/>
  <c r="C12" i="106"/>
  <c r="D12" i="106"/>
  <c r="E12" i="106"/>
  <c r="B13" i="106"/>
  <c r="C13" i="106"/>
  <c r="D13" i="106"/>
  <c r="E13" i="106"/>
  <c r="B14" i="106"/>
  <c r="C14" i="106"/>
  <c r="D14" i="106"/>
  <c r="E14" i="106"/>
  <c r="B15" i="106"/>
  <c r="C15" i="106"/>
  <c r="D15" i="106"/>
  <c r="E15" i="106"/>
  <c r="G15" i="106"/>
  <c r="B16" i="106"/>
  <c r="C16" i="106"/>
  <c r="D16" i="106"/>
  <c r="E16" i="106"/>
  <c r="B17" i="106"/>
  <c r="C17" i="106"/>
  <c r="D17" i="106"/>
  <c r="E17" i="106"/>
  <c r="B18" i="106"/>
  <c r="C18" i="106"/>
  <c r="D18" i="106"/>
  <c r="E18" i="106"/>
  <c r="G18" i="106"/>
  <c r="B19" i="106"/>
  <c r="C19" i="106"/>
  <c r="D19" i="106"/>
  <c r="E19" i="106"/>
  <c r="B20" i="106"/>
  <c r="C20" i="106"/>
  <c r="D20" i="106"/>
  <c r="E20" i="106"/>
  <c r="G20" i="106"/>
  <c r="B21" i="106"/>
  <c r="C21" i="106"/>
  <c r="D21" i="106"/>
  <c r="E21" i="106"/>
  <c r="B22" i="106"/>
  <c r="C22" i="106"/>
  <c r="D22" i="106"/>
  <c r="E22" i="106"/>
  <c r="B23" i="106"/>
  <c r="C23" i="106"/>
  <c r="D23" i="106"/>
  <c r="E23" i="106"/>
  <c r="G23" i="106"/>
  <c r="B24" i="106"/>
  <c r="C24" i="106"/>
  <c r="D24" i="106"/>
  <c r="E24" i="106"/>
  <c r="F24" i="106"/>
  <c r="H24" i="106"/>
  <c r="B25" i="106"/>
  <c r="C25" i="106"/>
  <c r="D25" i="106"/>
  <c r="E25" i="106"/>
  <c r="G25" i="106"/>
  <c r="B26" i="106"/>
  <c r="C26" i="106"/>
  <c r="D26" i="106"/>
  <c r="E26" i="106"/>
  <c r="G26" i="106"/>
  <c r="B27" i="106"/>
  <c r="C27" i="106"/>
  <c r="D27" i="106"/>
  <c r="E27" i="106"/>
  <c r="G27" i="106"/>
  <c r="B28" i="106"/>
  <c r="C28" i="106"/>
  <c r="D28" i="106"/>
  <c r="E28" i="106"/>
  <c r="F28" i="106"/>
  <c r="F40" i="106"/>
  <c r="H28" i="106"/>
  <c r="B29" i="106"/>
  <c r="C29" i="106"/>
  <c r="D29" i="106"/>
  <c r="E29" i="106"/>
  <c r="G29" i="106"/>
  <c r="B30" i="106"/>
  <c r="C30" i="106"/>
  <c r="D30" i="106"/>
  <c r="E30" i="106"/>
  <c r="G30" i="106"/>
  <c r="B31" i="106"/>
  <c r="C31" i="106"/>
  <c r="D31" i="106"/>
  <c r="E31" i="106"/>
  <c r="G31" i="106"/>
  <c r="B32" i="106"/>
  <c r="C32" i="106"/>
  <c r="D32" i="106"/>
  <c r="E32" i="106"/>
  <c r="G32" i="106"/>
  <c r="B33" i="106"/>
  <c r="C33" i="106"/>
  <c r="D33" i="106"/>
  <c r="E33" i="106"/>
  <c r="G33" i="106"/>
  <c r="B34" i="106"/>
  <c r="C34" i="106"/>
  <c r="D34" i="106"/>
  <c r="E34" i="106"/>
  <c r="G34" i="106"/>
  <c r="B35" i="106"/>
  <c r="C35" i="106"/>
  <c r="D35" i="106"/>
  <c r="E35" i="106"/>
  <c r="G35" i="106"/>
  <c r="B36" i="106"/>
  <c r="C36" i="106"/>
  <c r="D36" i="106"/>
  <c r="E36" i="106"/>
  <c r="G36" i="106"/>
  <c r="B37" i="106"/>
  <c r="C37" i="106"/>
  <c r="D37" i="106"/>
  <c r="E37" i="106"/>
  <c r="G37" i="106"/>
  <c r="B38" i="106"/>
  <c r="C38" i="106"/>
  <c r="D38" i="106"/>
  <c r="E38" i="106"/>
  <c r="G38" i="106"/>
  <c r="B39" i="106"/>
  <c r="C39" i="106"/>
  <c r="D39" i="106"/>
  <c r="E39" i="106"/>
  <c r="G39" i="106"/>
  <c r="B40" i="106"/>
  <c r="C40" i="106"/>
  <c r="D40" i="106"/>
  <c r="E40" i="106"/>
  <c r="F43" i="106"/>
  <c r="F44" i="106"/>
  <c r="A45" i="106"/>
  <c r="A46" i="106"/>
  <c r="A1" i="227"/>
  <c r="A2" i="227"/>
  <c r="A1" i="22"/>
  <c r="A3" i="22"/>
  <c r="F12" i="22"/>
  <c r="M12" i="22"/>
  <c r="F13" i="22"/>
  <c r="N13" i="22"/>
  <c r="M13" i="22"/>
  <c r="F14" i="22"/>
  <c r="N14" i="22"/>
  <c r="M14" i="22"/>
  <c r="F15" i="22"/>
  <c r="M15" i="22"/>
  <c r="F16" i="22"/>
  <c r="M16" i="22"/>
  <c r="N16" i="22"/>
  <c r="F17" i="22"/>
  <c r="M17" i="22"/>
  <c r="F18" i="22"/>
  <c r="M18" i="22"/>
  <c r="F19" i="22"/>
  <c r="N19" i="22"/>
  <c r="M19" i="22"/>
  <c r="B20" i="22"/>
  <c r="C20" i="22"/>
  <c r="D20" i="22"/>
  <c r="D30" i="22"/>
  <c r="E20" i="22"/>
  <c r="G20" i="22"/>
  <c r="G30" i="22"/>
  <c r="H20" i="22"/>
  <c r="H30" i="22"/>
  <c r="I20" i="22"/>
  <c r="J20" i="22"/>
  <c r="K20" i="22"/>
  <c r="K30" i="22"/>
  <c r="L20" i="22"/>
  <c r="L30" i="22"/>
  <c r="F21" i="22"/>
  <c r="M21" i="22"/>
  <c r="F22" i="22"/>
  <c r="N22" i="22"/>
  <c r="M22" i="22"/>
  <c r="F23" i="22"/>
  <c r="M23" i="22"/>
  <c r="F24" i="22"/>
  <c r="M24" i="22"/>
  <c r="N24" i="22"/>
  <c r="F25" i="22"/>
  <c r="N25" i="22"/>
  <c r="M25" i="22"/>
  <c r="F26" i="22"/>
  <c r="M26" i="22"/>
  <c r="N26" i="22"/>
  <c r="F27" i="22"/>
  <c r="M27" i="22"/>
  <c r="F28" i="22"/>
  <c r="N28" i="22"/>
  <c r="M28" i="22"/>
  <c r="B29" i="22"/>
  <c r="B30" i="22"/>
  <c r="C29" i="22"/>
  <c r="C30" i="22"/>
  <c r="D29" i="22"/>
  <c r="E29" i="22"/>
  <c r="E30" i="22"/>
  <c r="G29" i="22"/>
  <c r="H29" i="22"/>
  <c r="I29" i="22"/>
  <c r="I30" i="22"/>
  <c r="J29" i="22"/>
  <c r="J30" i="22"/>
  <c r="K29" i="22"/>
  <c r="L29" i="22"/>
  <c r="A1" i="23"/>
  <c r="A3" i="23"/>
  <c r="A1" i="24"/>
  <c r="A3" i="24"/>
  <c r="A1" i="25"/>
  <c r="A3" i="25"/>
  <c r="A1" i="26"/>
  <c r="A3" i="26"/>
  <c r="A1" i="27"/>
  <c r="A3" i="27"/>
  <c r="A1" i="28"/>
  <c r="A3" i="28"/>
  <c r="A1" i="199"/>
  <c r="A2" i="199"/>
  <c r="A1" i="29"/>
  <c r="A3" i="29"/>
  <c r="J13" i="29"/>
  <c r="J15" i="29"/>
  <c r="K17" i="29"/>
  <c r="J17" i="29"/>
  <c r="J21" i="29"/>
  <c r="K23" i="29"/>
  <c r="J23" i="29"/>
  <c r="J25" i="29"/>
  <c r="K27" i="29"/>
  <c r="J27" i="29"/>
  <c r="K29" i="29"/>
  <c r="J29" i="29"/>
  <c r="K31" i="29"/>
  <c r="J31" i="29"/>
  <c r="K33" i="29"/>
  <c r="J33" i="29"/>
  <c r="K35" i="29"/>
  <c r="J35" i="29"/>
  <c r="A4" i="5"/>
  <c r="A5" i="5"/>
  <c r="E5" i="106"/>
  <c r="A32" i="231"/>
  <c r="A4" i="19"/>
  <c r="A4" i="106"/>
  <c r="A3" i="15"/>
  <c r="A29" i="231"/>
  <c r="A5" i="20"/>
  <c r="N27" i="22"/>
  <c r="J19" i="29"/>
  <c r="N21" i="22"/>
  <c r="N29" i="22"/>
  <c r="G16" i="106"/>
  <c r="K13" i="29"/>
  <c r="J11" i="29"/>
  <c r="F29" i="22"/>
  <c r="K9" i="29"/>
  <c r="N12" i="22"/>
  <c r="N20" i="22"/>
  <c r="N30" i="22"/>
  <c r="E59" i="106"/>
  <c r="K11" i="29"/>
  <c r="N18" i="22"/>
  <c r="G24" i="106"/>
  <c r="G36" i="25"/>
  <c r="G9" i="24"/>
  <c r="E98" i="23"/>
  <c r="E102" i="23"/>
  <c r="E106" i="23"/>
  <c r="E110" i="23"/>
  <c r="E114" i="23"/>
  <c r="E118" i="23"/>
  <c r="E122" i="23"/>
  <c r="C187" i="23"/>
  <c r="E184" i="23"/>
  <c r="E188" i="23"/>
  <c r="E192" i="23"/>
  <c r="F13" i="25"/>
  <c r="G13" i="25"/>
  <c r="F26" i="25"/>
  <c r="G26" i="25"/>
  <c r="F34" i="25"/>
  <c r="G34" i="25"/>
  <c r="E117" i="23"/>
  <c r="E113" i="23"/>
  <c r="E101" i="23"/>
  <c r="E97" i="23"/>
  <c r="C133" i="23"/>
  <c r="F136" i="23"/>
  <c r="C134" i="23"/>
  <c r="E134" i="23"/>
  <c r="E135" i="23"/>
  <c r="E206" i="23"/>
  <c r="E202" i="23"/>
  <c r="E198" i="23"/>
  <c r="E194" i="23"/>
  <c r="E207" i="23"/>
  <c r="E182" i="23"/>
  <c r="C222" i="23"/>
  <c r="C219" i="23"/>
  <c r="E219" i="23"/>
  <c r="E220" i="23"/>
  <c r="E15" i="24"/>
  <c r="E23" i="24"/>
  <c r="G23" i="24"/>
  <c r="E39" i="24"/>
  <c r="G7" i="106"/>
  <c r="E11" i="19"/>
  <c r="G19" i="24"/>
  <c r="C36" i="26"/>
  <c r="C37" i="26"/>
  <c r="E37" i="26"/>
  <c r="C35" i="26"/>
  <c r="C31" i="26"/>
  <c r="C38" i="26"/>
  <c r="E38" i="26"/>
  <c r="C147" i="23"/>
  <c r="F147" i="23"/>
  <c r="N23" i="22"/>
  <c r="E65" i="106"/>
  <c r="C42" i="23"/>
  <c r="C99" i="23"/>
  <c r="F37" i="23"/>
  <c r="C37" i="23"/>
  <c r="F73" i="23"/>
  <c r="C73" i="23"/>
  <c r="E62" i="23"/>
  <c r="E72" i="23"/>
  <c r="E69" i="23"/>
  <c r="E64" i="23"/>
  <c r="E61" i="23"/>
  <c r="E83" i="23"/>
  <c r="E79" i="23"/>
  <c r="E75" i="23"/>
  <c r="E67" i="23"/>
  <c r="E59" i="23"/>
  <c r="E71" i="23"/>
  <c r="C117" i="23"/>
  <c r="C109" i="23"/>
  <c r="C101" i="23"/>
  <c r="F123" i="23"/>
  <c r="C97" i="23"/>
  <c r="C122" i="23"/>
  <c r="C120" i="23"/>
  <c r="C118" i="23"/>
  <c r="C116" i="23"/>
  <c r="C114" i="23"/>
  <c r="C112" i="23"/>
  <c r="C110" i="23"/>
  <c r="C108" i="23"/>
  <c r="C106" i="23"/>
  <c r="C104" i="23"/>
  <c r="C102" i="23"/>
  <c r="C100" i="23"/>
  <c r="C98" i="23"/>
  <c r="C184" i="23"/>
  <c r="F184" i="23"/>
  <c r="C205" i="23"/>
  <c r="C202" i="23"/>
  <c r="C197" i="23"/>
  <c r="C194" i="23"/>
  <c r="C193" i="23"/>
  <c r="C207" i="23"/>
  <c r="C199" i="23"/>
  <c r="C188" i="23"/>
  <c r="C183" i="23"/>
  <c r="F209" i="23"/>
  <c r="C208" i="23"/>
  <c r="C204" i="23"/>
  <c r="C200" i="23"/>
  <c r="C196" i="23"/>
  <c r="F49" i="25"/>
  <c r="G49" i="25"/>
  <c r="D28" i="27"/>
  <c r="C153" i="23"/>
  <c r="C149" i="23"/>
  <c r="C155" i="23"/>
  <c r="C151" i="23"/>
  <c r="F155" i="23"/>
  <c r="C154" i="23"/>
  <c r="C150" i="23"/>
  <c r="F195" i="23"/>
  <c r="C195" i="23"/>
  <c r="C191" i="23"/>
  <c r="N15" i="22"/>
  <c r="E84" i="23"/>
  <c r="C103" i="23"/>
  <c r="C123" i="23"/>
  <c r="C148" i="23"/>
  <c r="C182" i="23"/>
  <c r="C11" i="23"/>
  <c r="F11" i="23"/>
  <c r="F13" i="23"/>
  <c r="C13" i="23"/>
  <c r="E19" i="23"/>
  <c r="E15" i="23"/>
  <c r="E11" i="23"/>
  <c r="E20" i="23"/>
  <c r="E12" i="23"/>
  <c r="E10" i="23"/>
  <c r="E58" i="23"/>
  <c r="E66" i="23"/>
  <c r="E70" i="23"/>
  <c r="E77" i="23"/>
  <c r="E81" i="23"/>
  <c r="C113" i="23"/>
  <c r="C181" i="23"/>
  <c r="F181" i="23"/>
  <c r="F189" i="23"/>
  <c r="C189" i="23"/>
  <c r="F203" i="23"/>
  <c r="C203" i="23"/>
  <c r="E181" i="23"/>
  <c r="E19" i="24"/>
  <c r="G35" i="24"/>
  <c r="G15" i="25"/>
  <c r="B20" i="199"/>
  <c r="B22" i="199"/>
  <c r="D22" i="199"/>
  <c r="D19" i="199"/>
  <c r="N17" i="22"/>
  <c r="C209" i="23"/>
  <c r="H10" i="106"/>
  <c r="F20" i="22"/>
  <c r="F30" i="22"/>
  <c r="G28" i="106"/>
  <c r="E58" i="106"/>
  <c r="E64" i="106"/>
  <c r="E68" i="23"/>
  <c r="E73" i="23"/>
  <c r="E80" i="23"/>
  <c r="C115" i="23"/>
  <c r="C152" i="23"/>
  <c r="C185" i="23"/>
  <c r="F57" i="23"/>
  <c r="C57" i="23"/>
  <c r="C64" i="23"/>
  <c r="F64" i="23"/>
  <c r="E63" i="23"/>
  <c r="E74" i="23"/>
  <c r="E78" i="23"/>
  <c r="E82" i="23"/>
  <c r="C105" i="23"/>
  <c r="C186" i="23"/>
  <c r="F186" i="23"/>
  <c r="C190" i="23"/>
  <c r="C198" i="23"/>
  <c r="C201" i="23"/>
  <c r="F11" i="24"/>
  <c r="G11" i="24"/>
  <c r="G13" i="24"/>
  <c r="F15" i="24"/>
  <c r="G15" i="24"/>
  <c r="G37" i="24"/>
  <c r="J35" i="26"/>
  <c r="D36" i="26"/>
  <c r="B13" i="27"/>
  <c r="D37" i="26"/>
  <c r="I37" i="26"/>
  <c r="J31" i="26"/>
  <c r="I38" i="26"/>
  <c r="D35" i="26"/>
  <c r="D20" i="199"/>
  <c r="E36" i="26"/>
  <c r="B15" i="27"/>
  <c r="E35" i="26"/>
  <c r="C19" i="27"/>
  <c r="C23" i="27"/>
  <c r="C14" i="27"/>
  <c r="C25" i="27"/>
  <c r="C15" i="27"/>
  <c r="C11" i="27"/>
  <c r="C24" i="27"/>
  <c r="C16" i="27"/>
  <c r="C21" i="27"/>
  <c r="C29" i="27"/>
  <c r="C20" i="27"/>
  <c r="C10" i="27"/>
  <c r="C17" i="27"/>
  <c r="C18" i="27"/>
  <c r="C27" i="27"/>
  <c r="C26" i="27"/>
  <c r="C12" i="27"/>
  <c r="C22" i="27"/>
  <c r="C28" i="27"/>
  <c r="C13" i="27"/>
  <c r="F215" i="23"/>
  <c r="G6" i="25"/>
  <c r="A5" i="18"/>
  <c r="E9" i="14"/>
  <c r="C5" i="20"/>
  <c r="A5" i="14"/>
  <c r="J5" i="26"/>
  <c r="F53" i="106"/>
  <c r="E10" i="20"/>
  <c r="C5" i="19"/>
  <c r="A4" i="15"/>
  <c r="A4" i="18"/>
  <c r="A4" i="20"/>
  <c r="A4" i="14"/>
  <c r="A41" i="231"/>
  <c r="F177" i="23"/>
  <c r="D6" i="199"/>
  <c r="A5" i="16"/>
  <c r="A5" i="15"/>
  <c r="A42" i="106"/>
  <c r="C5" i="15"/>
  <c r="C5" i="18"/>
  <c r="G6" i="24"/>
  <c r="F93" i="23"/>
  <c r="G6" i="28"/>
  <c r="A5" i="106"/>
  <c r="A29" i="230"/>
  <c r="A124" i="14"/>
  <c r="C5" i="14"/>
  <c r="C5" i="16"/>
  <c r="A3" i="16"/>
  <c r="A3" i="14"/>
  <c r="G19" i="28"/>
  <c r="K6" i="29"/>
  <c r="N7" i="22"/>
  <c r="A3" i="19"/>
  <c r="A3" i="106"/>
  <c r="E9" i="18"/>
  <c r="E7" i="27"/>
  <c r="A3" i="18"/>
  <c r="F53" i="23"/>
  <c r="F6" i="23"/>
  <c r="F161" i="23"/>
  <c r="F129" i="23"/>
  <c r="F26" i="23"/>
  <c r="E9" i="16"/>
  <c r="G30" i="24"/>
  <c r="E9" i="15"/>
  <c r="F143" i="23"/>
  <c r="G44" i="25"/>
  <c r="A32" i="20"/>
  <c r="A35" i="19"/>
  <c r="A53" i="18"/>
  <c r="A56" i="16"/>
  <c r="G53" i="25"/>
  <c r="E63" i="106"/>
  <c r="E57" i="106"/>
  <c r="H37" i="26"/>
  <c r="J37" i="26"/>
  <c r="M29" i="22"/>
  <c r="M20" i="22"/>
  <c r="M30" i="22"/>
  <c r="G39" i="24"/>
  <c r="G11" i="25"/>
  <c r="D11" i="26"/>
  <c r="G11" i="28"/>
  <c r="C30" i="23"/>
  <c r="C33" i="23"/>
  <c r="C34" i="23"/>
  <c r="C39" i="23"/>
  <c r="C40" i="23"/>
  <c r="C43" i="23"/>
  <c r="C44" i="23"/>
  <c r="F69" i="23"/>
  <c r="F121" i="23"/>
  <c r="C41" i="23"/>
  <c r="G17" i="24"/>
  <c r="E9" i="25"/>
  <c r="G9" i="25"/>
  <c r="G30" i="25"/>
  <c r="D13" i="27"/>
  <c r="G10" i="28"/>
  <c r="D15" i="27"/>
  <c r="D31" i="26"/>
  <c r="H38" i="26"/>
  <c r="J38" i="26"/>
  <c r="H36" i="26"/>
  <c r="J36" i="26"/>
  <c r="F57" i="106"/>
  <c r="E60" i="106"/>
  <c r="E66" i="106"/>
  <c r="F65" i="106"/>
  <c r="F66" i="106"/>
  <c r="F64" i="106"/>
  <c r="E17" i="27"/>
  <c r="E25" i="27"/>
  <c r="E11" i="27"/>
  <c r="E18" i="27"/>
  <c r="E24" i="27"/>
  <c r="E23" i="27"/>
  <c r="E20" i="27"/>
  <c r="E14" i="27"/>
  <c r="E27" i="27"/>
  <c r="E22" i="27"/>
  <c r="E21" i="27"/>
  <c r="E28" i="27"/>
  <c r="E26" i="27"/>
  <c r="E19" i="27"/>
  <c r="E16" i="27"/>
  <c r="E29" i="27"/>
  <c r="E10" i="27"/>
  <c r="E12" i="27"/>
  <c r="E15" i="27"/>
  <c r="F63" i="106"/>
  <c r="E69" i="106"/>
  <c r="F59" i="106"/>
  <c r="F60" i="106"/>
  <c r="F58" i="106"/>
  <c r="E13" i="27"/>
</calcChain>
</file>

<file path=xl/sharedStrings.xml><?xml version="1.0" encoding="utf-8"?>
<sst xmlns="http://schemas.openxmlformats.org/spreadsheetml/2006/main" count="2512" uniqueCount="1634">
  <si>
    <t xml:space="preserve">Mittelzufluss bzw.-abfluss aus der Finanzierungstätigkeit (Finanzierung-Cash-Flow, Positionen 17 bis 27) </t>
  </si>
  <si>
    <t>Fizetett kamatok és kjr.</t>
  </si>
  <si>
    <t>Költségek és ráfordítások alakulása</t>
  </si>
  <si>
    <t>B-03-02</t>
  </si>
  <si>
    <t>B-03-03</t>
  </si>
  <si>
    <t>B-03-04</t>
  </si>
  <si>
    <t>B-03-05</t>
  </si>
  <si>
    <t>B-03-06</t>
  </si>
  <si>
    <t>B-03-07</t>
  </si>
  <si>
    <t>B-03-08</t>
  </si>
  <si>
    <t>B-03-09</t>
  </si>
  <si>
    <t>B-03-10</t>
  </si>
  <si>
    <t>B-03-11</t>
  </si>
  <si>
    <t>Kiegészítő melléklet</t>
  </si>
  <si>
    <t>B-04</t>
  </si>
  <si>
    <t>Egyéb követelések, kötelezettségek</t>
  </si>
  <si>
    <t>B-04-01</t>
  </si>
  <si>
    <t>Mozgástábla (bruttó érték, halmozott értékcsökkenés és nettó érték változása)</t>
  </si>
  <si>
    <t>B-04-02</t>
  </si>
  <si>
    <t>B-04-03</t>
  </si>
  <si>
    <t>Vagyoni helyzet és működtetés hatékonyságának mutatói</t>
  </si>
  <si>
    <t>B-04-04</t>
  </si>
  <si>
    <t>Likviditási és pénzügyi struktúra mutatók</t>
  </si>
  <si>
    <t>B-04-05</t>
  </si>
  <si>
    <t>Több fokozatú likviditási mérleg (A mérleg adatokból átsorolások nélkül)</t>
  </si>
  <si>
    <t>B-04-06</t>
  </si>
  <si>
    <t>Költségszerkezet alakulása (Összköltség eljárással "A" változat alapján)</t>
  </si>
  <si>
    <t>B-04-07</t>
  </si>
  <si>
    <t>Eredménykategóriák, jövedelmezőség alakulása</t>
  </si>
  <si>
    <t>B-04-08</t>
  </si>
  <si>
    <t>Adatlap</t>
  </si>
  <si>
    <t>Borítólap</t>
  </si>
  <si>
    <t xml:space="preserve">        Nyelv</t>
  </si>
  <si>
    <t xml:space="preserve">        Nyelv munkalapon az idegen szóhasználat változtatható</t>
  </si>
  <si>
    <t>Eszközök, források összetétele  összevontan és részletezve</t>
  </si>
  <si>
    <t>Költségek, ráfordítások alakulása</t>
  </si>
  <si>
    <t>B-04-09</t>
  </si>
  <si>
    <t>B-04-10</t>
  </si>
  <si>
    <t>B-04-11</t>
  </si>
  <si>
    <t>Összevont mutatók</t>
  </si>
  <si>
    <t xml:space="preserve">III. CAPITAL RESERVE </t>
  </si>
  <si>
    <t xml:space="preserve">III. KAPITALRÜCKLAGE </t>
  </si>
  <si>
    <t>IV. EREDMÉNYTARTALÉK</t>
  </si>
  <si>
    <t xml:space="preserve">IV. ACCUMULATED PROFIT RESERVE </t>
  </si>
  <si>
    <t xml:space="preserve">IV. GEWINNRÜCKLAGE </t>
  </si>
  <si>
    <t>V.  LEKÖTÖTT TARTALÉK</t>
  </si>
  <si>
    <t>V.  TIED-UP RESERVE</t>
  </si>
  <si>
    <t xml:space="preserve">V.  GEBUNDENE RÜCKLAGEN </t>
  </si>
  <si>
    <t>VI. ÉRTÉKELÉSI TARTALÉK</t>
  </si>
  <si>
    <t xml:space="preserve">VI. BEWERTUNGSRÜCKLAGE </t>
  </si>
  <si>
    <t xml:space="preserve">E. Céltartalékok </t>
  </si>
  <si>
    <t xml:space="preserve">E. Provisions </t>
  </si>
  <si>
    <t xml:space="preserve">E. Rüxkstellungen </t>
  </si>
  <si>
    <t xml:space="preserve">I. HÁTRASOROLT KÖTELEZETTSÉGEK </t>
  </si>
  <si>
    <t>I. SUBORDINATED LIABILITIES</t>
  </si>
  <si>
    <t>I. NACHRANGIGE VERBINDLICHKEITEN</t>
  </si>
  <si>
    <t>II. HOSSZÚ LEJÁRATÚ KÖTELEZETTSÉGEK</t>
  </si>
  <si>
    <t xml:space="preserve">II. LONG-TERM LIABILITIES </t>
  </si>
  <si>
    <t>II. LANGFRISTIGE VERBINDLICHKEITEN</t>
  </si>
  <si>
    <t xml:space="preserve">III. RÖVID LEJÁRATÚ KÖTELEZETTSÉGEK </t>
  </si>
  <si>
    <t>III. CURRENT LIABILITIES</t>
  </si>
  <si>
    <t>III. KURZFRISTIGE VERBINDLICHKEITEN</t>
  </si>
  <si>
    <t xml:space="preserve">G. Passzívák időbeli elhatárolások </t>
  </si>
  <si>
    <t>G. Accrued and deferred liabilities</t>
  </si>
  <si>
    <t>G. Passive Rechnungsabgrenzungsposten</t>
  </si>
  <si>
    <t xml:space="preserve">      2. sorból: Immateriális javak értékhelyesbítése</t>
  </si>
  <si>
    <t xml:space="preserve">      4. sorból: Tárgyi eszközök értékhelyesbítése</t>
  </si>
  <si>
    <t xml:space="preserve">      6. sorból: Befektetett pénzügyi eszközök értékhelyesbítése</t>
  </si>
  <si>
    <t>Forgalmi költség eljárással</t>
  </si>
  <si>
    <t xml:space="preserve"> &lt; Tartalom</t>
  </si>
  <si>
    <t xml:space="preserve">ESZKÖZÖK (AKTIVÁK) ÖSSZESEN </t>
  </si>
  <si>
    <t xml:space="preserve">D. Saját tőke </t>
  </si>
  <si>
    <t>I. JEGYZETT TŐKE</t>
  </si>
  <si>
    <t>F. Kötelezettségek</t>
  </si>
  <si>
    <t xml:space="preserve">FORRÁSOK (PASSZIVÁK) ÖSSZESEN </t>
  </si>
  <si>
    <t xml:space="preserve">ÜZEMI (ÜZLETI) TEVÉKENYSÉG EREDMÉNYE </t>
  </si>
  <si>
    <t>PÉNZÜGYI MŰVELETEK EREDMÉNYE</t>
  </si>
  <si>
    <t>ADÓZÁS ELŐTTI EREDMÉNY</t>
  </si>
  <si>
    <t xml:space="preserve">     Valós értékelés értékelési tartaléka</t>
  </si>
  <si>
    <t>Költségek ráfordítások aktív időbeli elhat.</t>
  </si>
  <si>
    <t>Halasztott ráfordítások</t>
  </si>
  <si>
    <t>Céltartalékok</t>
  </si>
  <si>
    <t>Kötelezettségek</t>
  </si>
  <si>
    <t>Hosszú lejáratú kötelezettségek</t>
  </si>
  <si>
    <t>Rövid lejáratú kötelezettségek</t>
  </si>
  <si>
    <t>Passzív időbeli elhatározások</t>
  </si>
  <si>
    <t>Mutatószámok</t>
  </si>
  <si>
    <t>Képzése</t>
  </si>
  <si>
    <t xml:space="preserve"> I. HÁTRASOROLT KÖTELEZETTSÉGEK (68.+69.+70. sor)  </t>
  </si>
  <si>
    <t xml:space="preserve">    Hátrasorolt köt.-ek egyéb gazdálkodóval szemben</t>
  </si>
  <si>
    <t xml:space="preserve">    Tartós köt.-ek kapcsolt vállalkozással szemben </t>
  </si>
  <si>
    <t>FORRÁSOK (PASSZÍVÁK) ÖSSZESEN (57.+68.+72.+98. sor)</t>
  </si>
  <si>
    <t xml:space="preserve"> III. KURZFRISTIGE VERBINDLICHKEITEN  (87. und 89.-97.)</t>
  </si>
  <si>
    <t>"A" Eredménykimutatás</t>
  </si>
  <si>
    <t>Simplified Financial Statements</t>
  </si>
  <si>
    <t>Vereinfachten Jahresabschluss</t>
  </si>
  <si>
    <t>A. Fixed assets (2+4+6)</t>
  </si>
  <si>
    <t>A. Anlagevermögen  (2+4+6)</t>
  </si>
  <si>
    <t xml:space="preserve">I. IMMATERIÁLIS JAVAK </t>
  </si>
  <si>
    <t xml:space="preserve">I. INTANGIBLE ASSETS </t>
  </si>
  <si>
    <t xml:space="preserve">I. IMMATERIELLE VERMÖGENSGEGENSTÄNDE </t>
  </si>
  <si>
    <t xml:space="preserve">Wertberichtigung der immateriellen Vermögesgegenstände </t>
  </si>
  <si>
    <t xml:space="preserve">II. TÁRGYI ESZKÖZÖK </t>
  </si>
  <si>
    <t xml:space="preserve">II. TANGIBLE ASSETS </t>
  </si>
  <si>
    <t>II. SACHANLAGEN</t>
  </si>
  <si>
    <t xml:space="preserve">Wertberichtigung der Sachanlagen </t>
  </si>
  <si>
    <t>III. BEFEKTETETT PÉNZÜGYI ESZKÖZÖK</t>
  </si>
  <si>
    <t xml:space="preserve">III. FINANCIAL INVESTMENTS </t>
  </si>
  <si>
    <t xml:space="preserve">III. FINANZANLAGEN </t>
  </si>
  <si>
    <t xml:space="preserve"> Adjusted value of financial investments </t>
  </si>
  <si>
    <t xml:space="preserve">Wertberichtigung der Finanzanlagen </t>
  </si>
  <si>
    <t xml:space="preserve">I. KÉSZLETEK </t>
  </si>
  <si>
    <t xml:space="preserve">I. INVENTORIES </t>
  </si>
  <si>
    <t xml:space="preserve">I. VORRÄTE </t>
  </si>
  <si>
    <t xml:space="preserve">II. KÖVETELÉSEK </t>
  </si>
  <si>
    <t xml:space="preserve">II. RECEIVABLES </t>
  </si>
  <si>
    <t xml:space="preserve">II. FORDERUNGEN  </t>
  </si>
  <si>
    <t xml:space="preserve">III. ÉRTÉKPAPÍROK </t>
  </si>
  <si>
    <t xml:space="preserve">III. SECURITIES </t>
  </si>
  <si>
    <t xml:space="preserve">III. WERTPAPIERE </t>
  </si>
  <si>
    <t xml:space="preserve">IV. PÉNZESZKÖZÖK </t>
  </si>
  <si>
    <t xml:space="preserve">IV. LIQUID ASSETS </t>
  </si>
  <si>
    <t xml:space="preserve">IV. FLÜSSIGE MITTEL </t>
  </si>
  <si>
    <t xml:space="preserve">C. Aktív időbeli elhatárolások </t>
  </si>
  <si>
    <t xml:space="preserve">C. Accrued and deferred assets </t>
  </si>
  <si>
    <t xml:space="preserve">I. SUBSCRIBED CAPITAL </t>
  </si>
  <si>
    <t xml:space="preserve">I. GEZEICHNETES KAPITAL </t>
  </si>
  <si>
    <t>b) cégbíróságon még be nem jegyzett: -tőkeemelés</t>
  </si>
  <si>
    <t xml:space="preserve"> -tőkeleszállítás</t>
  </si>
  <si>
    <t>II. JEGYZETT, DE MÉG BE NEM FIZETETT TŐKE (-)</t>
  </si>
  <si>
    <t>III. TŐKETARTALÉK</t>
  </si>
  <si>
    <t>Értékpapírok ( forgóeszközből)</t>
  </si>
  <si>
    <t>Eszköz - Forrás egyezőség</t>
  </si>
  <si>
    <t xml:space="preserve">    Rövid lejáratú köt.ek egyéb rész.visz. lévő váll. szemben</t>
  </si>
  <si>
    <t>(Összköltség eljárással)</t>
  </si>
  <si>
    <t>Követelések áruszáll. és szolgáltatásokból</t>
  </si>
  <si>
    <t>Követelések áruszáll. és szolg.</t>
  </si>
  <si>
    <t>Saját termelésű készletek</t>
  </si>
  <si>
    <t xml:space="preserve">    Követelések áruszállításból és szolgáltatásokból (vevők)</t>
  </si>
  <si>
    <t xml:space="preserve">   Capitalised value of research and development</t>
  </si>
  <si>
    <t xml:space="preserve">    Concessions, licenses and similar rights </t>
  </si>
  <si>
    <t xml:space="preserve">    Trade-marks, patents and similar assets</t>
  </si>
  <si>
    <t xml:space="preserve">    Goodwill </t>
  </si>
  <si>
    <t xml:space="preserve">    Advances and prepayments on intangible assets </t>
  </si>
  <si>
    <t xml:space="preserve">    Adjusted value of intangible assets </t>
  </si>
  <si>
    <t>F. Kötelezettségek (73.+77.+86. sor)</t>
  </si>
  <si>
    <t xml:space="preserve">  II. HOSSZÚ LEJÁRATÚ KÖTELEZETTSÉGEK (78.-85. sor)</t>
  </si>
  <si>
    <t xml:space="preserve"> III. RÖVID LEJÁRATÚ KÖTELEZETTSÉGEK (89.-97. sorok)</t>
  </si>
  <si>
    <t>D. Saját tőke (20.+22.+23.+24.+25.+26.+29. sor)</t>
  </si>
  <si>
    <t>A. Befektetett eszközök (02.+04.+06. sor)</t>
  </si>
  <si>
    <t>B. Forgóeszközök (10.+11.+14.+16. sor)</t>
  </si>
  <si>
    <t xml:space="preserve">    20. sorból: visszavásárolt tulajdonosi részesedés névértéken</t>
  </si>
  <si>
    <t>F. Kötelezettségek (32.+33.+34. sor)</t>
  </si>
  <si>
    <t>FORRÁSOK (PASSZÍVÁK) ÖSSZESEN (19.+30.+31+37. sor)</t>
  </si>
  <si>
    <t>Egyéb követelések</t>
  </si>
  <si>
    <t>III. Értékpapírok</t>
  </si>
  <si>
    <t>Pénztár, csekkek</t>
  </si>
  <si>
    <t>Bankbetétek</t>
  </si>
  <si>
    <t>Forgóeszközök összesen</t>
  </si>
  <si>
    <t>Beruházási és fejlesztési hitelek</t>
  </si>
  <si>
    <t>Egyéb hosszú lejáratú hitelek</t>
  </si>
  <si>
    <t>Hosszú lejáratra kapott kölcsönök</t>
  </si>
  <si>
    <t>Váltótartozások</t>
  </si>
  <si>
    <t>Egyéb rövid lejáratú kötelezettségek</t>
  </si>
  <si>
    <t>Forgóeszközök összetétele</t>
  </si>
  <si>
    <t>I. Készletek</t>
  </si>
  <si>
    <t>Anyagok</t>
  </si>
  <si>
    <t>Készletre adott előlegek</t>
  </si>
  <si>
    <t>Késztermékek</t>
  </si>
  <si>
    <t>II. Követelések</t>
  </si>
  <si>
    <t>Beszámolóból számított</t>
  </si>
  <si>
    <t>Átsoro-   lás</t>
  </si>
  <si>
    <t>Csökke-   nés</t>
  </si>
  <si>
    <t>Kisérté-   kű</t>
  </si>
  <si>
    <t>Eredménykategóriák</t>
  </si>
  <si>
    <t>Eladósodottság foka</t>
  </si>
  <si>
    <t>A  D  A  T  L  A  P</t>
  </si>
  <si>
    <t xml:space="preserve">    Immateriális javak értékhelyesbítése</t>
  </si>
  <si>
    <t>09.</t>
  </si>
  <si>
    <t>Mérleg, eredménykimutatás formája:</t>
  </si>
  <si>
    <t>Üzemi (üzleti) tevékenység eredményének megállapítása:</t>
  </si>
  <si>
    <t>A. Befektetett eszközök</t>
  </si>
  <si>
    <t>B. Forgóeszközök</t>
  </si>
  <si>
    <t>Likviditási mutató II.           (Quick ratio - gyors ráta)</t>
  </si>
  <si>
    <t>Alapítás-átszervezés aktivált értéke</t>
  </si>
  <si>
    <t>Adatkiegészítés !!!!</t>
  </si>
  <si>
    <t xml:space="preserve">            ADÓSSÁGSZOLGÁLAT</t>
  </si>
  <si>
    <t>Kamatfedezet</t>
  </si>
  <si>
    <t>Kamat,adó és értékcs. előtti fedezet( EBITDA fed)</t>
  </si>
  <si>
    <t>Üzemi tev. eredménye+écs.</t>
  </si>
  <si>
    <t>Cash Flow fedezet</t>
  </si>
  <si>
    <t>Adózott eredmény+amortizáció</t>
  </si>
  <si>
    <t>Adósság visszafizető képesség</t>
  </si>
  <si>
    <t>Gewinn- und Verlustrechnung (Variate "A")</t>
  </si>
  <si>
    <t>VAGYON MŰKÖDTETÉS HATÉKONYSÁGA</t>
  </si>
  <si>
    <t xml:space="preserve">    Értékpapírok értékelési különbözete</t>
  </si>
  <si>
    <t>Immateriális javakra adott előlegek</t>
  </si>
  <si>
    <t>Tenyészállatok</t>
  </si>
  <si>
    <t>Beruházások, felújítások</t>
  </si>
  <si>
    <t>Beruházásokra adott előleg</t>
  </si>
  <si>
    <t>Egyéb berendezések, felszerelések, járművek</t>
  </si>
  <si>
    <t>Tartós részesedés kapcsolt vállalkozásban</t>
  </si>
  <si>
    <t xml:space="preserve">    Tartósan adott kölcsön egyéb részesedési visz. álló váll-ban</t>
  </si>
  <si>
    <t>A. Befektetett eszközök (2.+10.+18. sor)</t>
  </si>
  <si>
    <t>Forgatási célú hitelv. megtestesítő értékpapírok</t>
  </si>
  <si>
    <t>Vagyoni értékű jogok</t>
  </si>
  <si>
    <t>Szellemi termék</t>
  </si>
  <si>
    <t>ADÓZOTT EREDMÉNY</t>
  </si>
  <si>
    <t>VI. Egyéb ráfordítások</t>
  </si>
  <si>
    <t>10.</t>
  </si>
  <si>
    <t>11.</t>
  </si>
  <si>
    <t xml:space="preserve">    Ingatlanok és a kapcsolódó vagyoni értékű jogok</t>
  </si>
  <si>
    <t>12.</t>
  </si>
  <si>
    <t xml:space="preserve">    Műszaki berendezések, gépek, járművek</t>
  </si>
  <si>
    <t>Hosszú lejáratra nyújtott kölcsönök és elhelyezett bankbetétek törlesztése, megszüntetése, beváltása +</t>
  </si>
  <si>
    <t>a vállalkozás vezetője</t>
  </si>
  <si>
    <t>(képviselője)</t>
  </si>
  <si>
    <t>Jegyzett, de még be nem fizetett tőke (-)</t>
  </si>
  <si>
    <t>E. Céltartalékok</t>
  </si>
  <si>
    <t>Változás</t>
  </si>
  <si>
    <t>(%)</t>
  </si>
  <si>
    <t>Befektetett eszközök aránya</t>
  </si>
  <si>
    <t>Eszközök összesen</t>
  </si>
  <si>
    <t>Forgóeszközök aránya</t>
  </si>
  <si>
    <t>Forgóeszközök+Aktív időbeli elhatárolások</t>
  </si>
  <si>
    <t>Saját tőke aránya</t>
  </si>
  <si>
    <t>Áruk</t>
  </si>
  <si>
    <t>Követelések kapcs. vállalkozással szemben</t>
  </si>
  <si>
    <t>Átlagos szállítói állomány</t>
  </si>
  <si>
    <t>Anyagjellegű ráfordítások</t>
  </si>
  <si>
    <t>Több fokozatú likviditási mérleg</t>
  </si>
  <si>
    <t>E  s  z  k  ö  z  ö  k</t>
  </si>
  <si>
    <t>F  o  r  r  á  s  o  k</t>
  </si>
  <si>
    <t>Pénzeszközök és értékpapírok</t>
  </si>
  <si>
    <t>Rövid távú kötelezettségek (1 hó)</t>
  </si>
  <si>
    <t>G. Passzívák időbeli elhatárolások (99.-101. sor)</t>
  </si>
  <si>
    <t xml:space="preserve">    Forderungen aus Lieferungen und Leistungen (Käufer) </t>
  </si>
  <si>
    <t xml:space="preserve">    Forderungen gegen verbundene Unternehmen </t>
  </si>
  <si>
    <t xml:space="preserve">    Forderungen gegen Unternehmen, mit denen ein sonstiges Beteiligungsverhaltnis besteht </t>
  </si>
  <si>
    <t xml:space="preserve">    Wechselforderungen </t>
  </si>
  <si>
    <t xml:space="preserve">    Sonstige Forderungen </t>
  </si>
  <si>
    <t xml:space="preserve">    Bewertungsdifferenz der Forderungen</t>
  </si>
  <si>
    <t xml:space="preserve">    Positive Bewertungsdifferenz der derivative Finanzinsturmente</t>
  </si>
  <si>
    <t xml:space="preserve">  III. WERTPAPIERE  (Z. 44.-48.)</t>
  </si>
  <si>
    <t>Üzemi tev. eredménye</t>
  </si>
  <si>
    <t>Vevő / Szállítói állomány aránya</t>
  </si>
  <si>
    <t>Vevők</t>
  </si>
  <si>
    <t>Szállítók</t>
  </si>
  <si>
    <t>Dinamikus likviditás</t>
  </si>
  <si>
    <t>Mérlegösszefüggések ellenőrzése</t>
  </si>
  <si>
    <t>Az eredménykimutatás összköltség eljárással "A" változat alapján</t>
  </si>
  <si>
    <t>Üzemi eredmény</t>
  </si>
  <si>
    <t>Pénzügyi müveletek eredménye</t>
  </si>
  <si>
    <t xml:space="preserve">     26. sorból: Értékhelyesbítés értékelési tartaléka</t>
  </si>
  <si>
    <t xml:space="preserve">     26. sorból: Valós értékelés értékelési tartaléka</t>
  </si>
  <si>
    <t xml:space="preserve">      14. sorból: Értékpapírok értékelési különbözete</t>
  </si>
  <si>
    <t xml:space="preserve">      11. sorból: Származékos ügyletek pozitív értékelési különbözete</t>
  </si>
  <si>
    <t xml:space="preserve">      11. sorból: Követelések értékelési különbözete</t>
  </si>
  <si>
    <t xml:space="preserve">      34. sorból: Kötelezettségek értékelési különbözete</t>
  </si>
  <si>
    <t xml:space="preserve">      34. sorból: Származékos ügyletek negatív értékelési különbözete</t>
  </si>
  <si>
    <t xml:space="preserve">  Értékcsökkenési leírás</t>
  </si>
  <si>
    <t xml:space="preserve">  Egyéb ráfordítások</t>
  </si>
  <si>
    <t xml:space="preserve">  Egyéb bevétel</t>
  </si>
  <si>
    <t xml:space="preserve">  III. BEFEKTETETT PÉNZÜGYI ESZKÖZÖK (19.-25. sor)</t>
  </si>
  <si>
    <t xml:space="preserve">  I/a Ebből: visszavásárolt tulajdonosi részesedés névértéken</t>
  </si>
  <si>
    <t xml:space="preserve">    Hátrasorolt köt.-ek kapcsolt vállalkozással szemben</t>
  </si>
  <si>
    <t xml:space="preserve">    Bevételek passzív időbeli elhatárolása</t>
  </si>
  <si>
    <t>Egyszerűsített éves beszámoló "A" Mérlege</t>
  </si>
  <si>
    <t>Források összesen</t>
  </si>
  <si>
    <t>Bevételek aktív időbeli elhatárolása</t>
  </si>
  <si>
    <t>Befektetett eszközök összetétele</t>
  </si>
  <si>
    <t>Vagyoni értékü jogok</t>
  </si>
  <si>
    <t xml:space="preserve">  I. IMMATERIÁLIS JAVAK (3.-9. sorok)</t>
  </si>
  <si>
    <t xml:space="preserve">    Tartós hitelviszonyt megtestesítő értékpapír</t>
  </si>
  <si>
    <t>25.</t>
  </si>
  <si>
    <t>Befektetett pénzügyi eszközök értékelési kül.</t>
  </si>
  <si>
    <t>adatok E Ft-ban</t>
  </si>
  <si>
    <t>A tétel megnevezése</t>
  </si>
  <si>
    <t>a</t>
  </si>
  <si>
    <t>b</t>
  </si>
  <si>
    <t>c</t>
  </si>
  <si>
    <t>d</t>
  </si>
  <si>
    <t>e</t>
  </si>
  <si>
    <t>Egyéb ráfordítások</t>
  </si>
  <si>
    <t>III. EGYÉB BEVÉTELEK</t>
  </si>
  <si>
    <t>Ingatlanok és a kapcsolódó vagyoni értékű jogok</t>
  </si>
  <si>
    <t>CASH-FLOW kimutatás</t>
  </si>
  <si>
    <t>Passzív időbeli elhatárolások összetétele</t>
  </si>
  <si>
    <t>Cash-Flow</t>
  </si>
  <si>
    <t>Korrekció</t>
  </si>
  <si>
    <t>FORRÁSOK(PASSZIVÁK)ÖSSZESEN</t>
  </si>
  <si>
    <t xml:space="preserve">Szállítói kötelezettségek </t>
  </si>
  <si>
    <t>Váltó tartozások</t>
  </si>
  <si>
    <t>Értékpapírok</t>
  </si>
  <si>
    <t>Rövid lejár. egyéb kötelezettségek</t>
  </si>
  <si>
    <t>Vásárolt készletek</t>
  </si>
  <si>
    <t xml:space="preserve">    Követelések kapcsolt vállalkozással szemben</t>
  </si>
  <si>
    <t>A. ÜZEMI (ÜZLETI) TEVÉKENYSÉG EREDMÉNYE (I.+II.±III.-IV.-V.-VI.-VII.)</t>
  </si>
  <si>
    <t>X.   Rendkívüli bevételek</t>
  </si>
  <si>
    <t>XI.  Rendkívüli ráfordítások</t>
  </si>
  <si>
    <t>XII. Adófizetési kötelezettség</t>
  </si>
  <si>
    <t>G. MÉRLEG SZERINTI EREDMÉNY</t>
  </si>
  <si>
    <t>C. SZOKÁSOS VÁLLALKOZÁSI EREDMÉNY (±A.±B.)</t>
  </si>
  <si>
    <t>Hosszú lejáratra nyújtott kölcsönök és elhelyezett bankbetétek -</t>
  </si>
  <si>
    <t>Véglegesen átadott pénzeszközök -</t>
  </si>
  <si>
    <t>Alapítókkal szembeni, illetve egyéb hosszú lejáratú kötelezettség  változása +/-</t>
  </si>
  <si>
    <t>Pénzeszközök változása (±I.±II.±III. sorok)</t>
  </si>
  <si>
    <t>Kapitalflussrechnung</t>
  </si>
  <si>
    <t xml:space="preserve"> I. SUBORDINATED LIABILITIES  (74.-76.)  </t>
  </si>
  <si>
    <t xml:space="preserve">    Subordinated liabilities to affiliated undertakings </t>
  </si>
  <si>
    <t>Geschäftsführer</t>
  </si>
  <si>
    <t>Angaben in THUF</t>
  </si>
  <si>
    <t>Nr.</t>
  </si>
  <si>
    <t>Bezeichnung des Postens</t>
  </si>
  <si>
    <t>Vorjahr</t>
  </si>
  <si>
    <t>Änderungen im Vorjahr</t>
  </si>
  <si>
    <t xml:space="preserve">  I. IMMATERIELLE VERMÖGENSGEGENSTÄNDE (Z. 3.-9.)</t>
  </si>
  <si>
    <t xml:space="preserve">    Gründungs- und Umstrukturierungskosten </t>
  </si>
  <si>
    <t xml:space="preserve">    Forschungs- und Entwicklungskosten </t>
  </si>
  <si>
    <t xml:space="preserve">    Verkehrsfähige Rechte </t>
  </si>
  <si>
    <t xml:space="preserve">    Geistiges Eigentum </t>
  </si>
  <si>
    <t xml:space="preserve">    Geschäfts- oder Firmenwert </t>
  </si>
  <si>
    <t>Variation in other short-term liabilities +</t>
  </si>
  <si>
    <t>Variation in accrued and deferred liabilities +</t>
  </si>
  <si>
    <t>Variation in trade debtors +</t>
  </si>
  <si>
    <t>Variation in current assets (without receivables and liqued assets) +</t>
  </si>
  <si>
    <t>Variation in accrued and deferred assets +</t>
  </si>
  <si>
    <t>Tax paid or payable (on profit) -</t>
  </si>
  <si>
    <t>Dividends and profit-sharing paid or payable -</t>
  </si>
  <si>
    <t xml:space="preserve">    Beteiligungen an verbundenen Unternehmen </t>
  </si>
  <si>
    <t xml:space="preserve">    Sonstige Beteiligungen </t>
  </si>
  <si>
    <t xml:space="preserve">    Eigene Aktien und Anteile </t>
  </si>
  <si>
    <t xml:space="preserve">    Wertpapiere des Umlaufvermögens </t>
  </si>
  <si>
    <t xml:space="preserve">    Bewertungsdifferenz der Wertpapiere</t>
  </si>
  <si>
    <t xml:space="preserve">  IV. FLÜSSIGE MITTEL  (Z. 50.-51.)</t>
  </si>
  <si>
    <t xml:space="preserve">    Kassenbestand, Schecks </t>
  </si>
  <si>
    <t xml:space="preserve">    Bankguthaben </t>
  </si>
  <si>
    <t xml:space="preserve">C. Aktive Rechnungsabgrenzungsposten  </t>
  </si>
  <si>
    <t xml:space="preserve">    Aktive Rechnungsabgrenzungsposten der Erlöse und Erträge </t>
  </si>
  <si>
    <t xml:space="preserve">    Aktive Rechnungsabgrenzungsposten der Kosten und Aufwendungen </t>
  </si>
  <si>
    <t xml:space="preserve">    Verschobene Aufwndungen  </t>
  </si>
  <si>
    <t>MITTEL (AKTIVAS) INSGESAMT (Z. 01.+27.+52.)</t>
  </si>
  <si>
    <t>Änderung der aktiven Rechnungsabgrenzungsposten +</t>
  </si>
  <si>
    <t>Gezahlte bzw. zu zahlende Steuern (für Gewinne) -</t>
  </si>
  <si>
    <t xml:space="preserve">    Dauerhafte Beteiligungen an verbundenen Unternehmen </t>
  </si>
  <si>
    <t xml:space="preserve">    Dauerhaft erteilte Ausleihungen an verbundene Unternehmen </t>
  </si>
  <si>
    <t xml:space="preserve">    Sonstige dauerhafte Beteiligungen </t>
  </si>
  <si>
    <t xml:space="preserve">    Halasztott bevételek</t>
  </si>
  <si>
    <t>A. Fixed assets (2.+10.+18.)</t>
  </si>
  <si>
    <t xml:space="preserve">  III. FINANCIAL INVESTMENTS (19.-26.)</t>
  </si>
  <si>
    <t>B. Current Assets  (28.+35.+43.+49.)</t>
  </si>
  <si>
    <t>Beszámoló nyelve:</t>
  </si>
  <si>
    <t>magyar</t>
  </si>
  <si>
    <t>angol</t>
  </si>
  <si>
    <t>német</t>
  </si>
  <si>
    <t>választott bármely nyelv</t>
  </si>
  <si>
    <t>C. Accrued and deferred assets (53-55.)</t>
  </si>
  <si>
    <t>B. Forgóeszközök (28.+35.+43.+49. sor)</t>
  </si>
  <si>
    <t xml:space="preserve">  I. KÉSZLETEK (29.-34. sorok)</t>
  </si>
  <si>
    <t>C. Aktív időbeli elhatárolások</t>
  </si>
  <si>
    <t>Források (passzívák)</t>
  </si>
  <si>
    <t xml:space="preserve">  I. JEGYZETT TŐKE</t>
  </si>
  <si>
    <t>V. Pénzeszközök</t>
  </si>
  <si>
    <t xml:space="preserve">    Hátrasorolt köt.-ek egyéb rész. visz. lévő váll. szemben</t>
  </si>
  <si>
    <t xml:space="preserve">    Hosszú lejáratra kapott kölcsönök</t>
  </si>
  <si>
    <t xml:space="preserve">    Átváltoztatható kötvények</t>
  </si>
  <si>
    <t>Adófizetési kötelezettség</t>
  </si>
  <si>
    <t>21.</t>
  </si>
  <si>
    <t>Saját tőke összetétele</t>
  </si>
  <si>
    <t xml:space="preserve">Jegyzett tőke </t>
  </si>
  <si>
    <t>Egyszerűsített éves beszámoló</t>
  </si>
  <si>
    <t>Immateriális javak értékhelyesbítése</t>
  </si>
  <si>
    <t>Műszaki berendezések, gépek, járművek</t>
  </si>
  <si>
    <t>Kötvény és hitelviszonyt megtestesítő értékpapír visszafizetése -</t>
  </si>
  <si>
    <t xml:space="preserve">   Adjusted value of intangible assets </t>
  </si>
  <si>
    <t xml:space="preserve">   Adjusted value of tangible assets </t>
  </si>
  <si>
    <t>B. Current Assets  (10+11+14+16)</t>
  </si>
  <si>
    <t xml:space="preserve">   of which: ownership shares repurchased at face value </t>
  </si>
  <si>
    <t>D. Owners' Equity (20+22+23+24+24+25+26+29)</t>
  </si>
  <si>
    <t>VI. REVALUATION RESERVE</t>
  </si>
  <si>
    <t>F. Liabilities (32+33+34)</t>
  </si>
  <si>
    <t>TOTAL OWNERS' EQUITY AND LIABILITIES (19+30+31+37)</t>
  </si>
  <si>
    <t>B. Umlaufvermögen  (10+12+14+16)</t>
  </si>
  <si>
    <t>D. Eigenkapital  (20+22+23+24+24+26+29)</t>
  </si>
  <si>
    <t xml:space="preserve">  aus der Zeile 20.: zurückgekaufter Eigentumsanteil zum Nennwert </t>
  </si>
  <si>
    <t>F. Verbindlichkeiten (32+33+34)</t>
  </si>
  <si>
    <t>QUELLEN (PASSIVA) INSGESAMT (19+30+31+37)</t>
  </si>
  <si>
    <t xml:space="preserve">I.   TOTAL SALES (REVENUES) </t>
  </si>
  <si>
    <t xml:space="preserve">I.   NETTOUMSATZERLÖSE </t>
  </si>
  <si>
    <t xml:space="preserve">II.  OWN PERFORMANCE CAPITALISED </t>
  </si>
  <si>
    <t xml:space="preserve">III. OTHER INCOME </t>
  </si>
  <si>
    <t>IV. MATERIAL COSTS</t>
  </si>
  <si>
    <t xml:space="preserve">V.  STAFF COST </t>
  </si>
  <si>
    <t xml:space="preserve">VI. DEPRECIATION </t>
  </si>
  <si>
    <t xml:space="preserve">VII.OTHER OPERATING CHARGES </t>
  </si>
  <si>
    <t xml:space="preserve">  including VII: loss in value </t>
  </si>
  <si>
    <t>A. INCOME FROM OPERATIONS I±II+III-IV--V-VI-VII)</t>
  </si>
  <si>
    <t>VIII. Pénzügyi műveletek bevételei</t>
  </si>
  <si>
    <t xml:space="preserve">      VIII. sorból: értékelési különbözet</t>
  </si>
  <si>
    <t>IX.  Pénzügyi műveletek ráfordításai</t>
  </si>
  <si>
    <t xml:space="preserve">VIII. INCOME FROM FINANCIAL TRANSACTIONS </t>
  </si>
  <si>
    <t xml:space="preserve">  including VIII. evaliation difference</t>
  </si>
  <si>
    <t xml:space="preserve">XI.   EXPENSES ON FINANCIAL TRANSACTIONS </t>
  </si>
  <si>
    <t xml:space="preserve">  including IX: evaliation difference</t>
  </si>
  <si>
    <t>B. PROFIT OR LOSS FROM FINANCIAL TRANSACTIONS (VIII.-X.)</t>
  </si>
  <si>
    <t>A közzétett adatok könyvvizsgálattal nincsenek alátámasztva.</t>
  </si>
  <si>
    <t>The data published have not been reviewed by an auditor.</t>
  </si>
  <si>
    <t>Die veröffentlichten Daten sind nicht durch  eine Wirtschaftsprüfung untermauert worden.</t>
  </si>
  <si>
    <t xml:space="preserve">    Bankbetétek</t>
  </si>
  <si>
    <t xml:space="preserve">    Bevételek aktív időbeli elhatárolása</t>
  </si>
  <si>
    <t>Cash Flow  - Beszámoló CF</t>
  </si>
  <si>
    <t>Összes bevétel</t>
  </si>
  <si>
    <t>Összeg</t>
  </si>
  <si>
    <t>Lekötött tartalék</t>
  </si>
  <si>
    <t>Hátrasorolt kötelezettség</t>
  </si>
  <si>
    <t xml:space="preserve">    Beruházási és fejlesztési hitelek</t>
  </si>
  <si>
    <t xml:space="preserve">    Egyéb hosszú lejáratú hitelek</t>
  </si>
  <si>
    <t>Adózás előtti eredmény</t>
  </si>
  <si>
    <t xml:space="preserve">    Rövid lejáratú köt.ek kapcsolt vállalkozással szemben</t>
  </si>
  <si>
    <t xml:space="preserve">  II. TÁRGYI ESZKÖZÖK (11.-17. sor)</t>
  </si>
  <si>
    <t>Statistical code</t>
  </si>
  <si>
    <t>Court registration number</t>
  </si>
  <si>
    <t>Statistische Nummer</t>
  </si>
  <si>
    <t>Handelsregister Nummer</t>
  </si>
  <si>
    <t>Datum:</t>
  </si>
  <si>
    <t>Assets</t>
  </si>
  <si>
    <t>Bilanz</t>
  </si>
  <si>
    <t>Berichtjahr</t>
  </si>
  <si>
    <t xml:space="preserve">    Származékos ügyletek pozitív értékelési különbözete</t>
  </si>
  <si>
    <t xml:space="preserve">    Grundstücke und Gebäude sowie die damit verbundenen verkehrsfähigen Rechte </t>
  </si>
  <si>
    <t xml:space="preserve">    Technische Anlagen, Maschinen und Fahrzeuge </t>
  </si>
  <si>
    <t xml:space="preserve">    Sonstige Einrichtungen, Ausrüstungen und Fahrzeuge</t>
  </si>
  <si>
    <t xml:space="preserve">    Zuchttiere </t>
  </si>
  <si>
    <t xml:space="preserve">    Anlagen im Bau und Erneuerungen </t>
  </si>
  <si>
    <t xml:space="preserve">    Geleistete Anzahlungen für Investitionen </t>
  </si>
  <si>
    <t xml:space="preserve">    Wertberichtigung der Sachanlagen </t>
  </si>
  <si>
    <t>Kötelezettségek összetétele</t>
  </si>
  <si>
    <t xml:space="preserve">Hátrasorolt kötelezettségek    </t>
  </si>
  <si>
    <t>Hátrasorolt köt.-ek kapcs.t váll. szemben</t>
  </si>
  <si>
    <t>Hátrasorolt köt.-ek e. rész. visz. lévő váll. sz.</t>
  </si>
  <si>
    <t>Hátrasorolt köt-ek e. gazdálkodóval szemben</t>
  </si>
  <si>
    <t>Átváltoztatható kötvények</t>
  </si>
  <si>
    <t>Tartozások kötvénykibocsátások</t>
  </si>
  <si>
    <t>Pénzeszközök</t>
  </si>
  <si>
    <t>Befejezetlen termelés és félkész termékek</t>
  </si>
  <si>
    <t>A vállalkozás címe:</t>
  </si>
  <si>
    <t>Eredménykimutatás (összköltségeljárással) "A" változat</t>
  </si>
  <si>
    <t>Eredménykimutatás (forgalmi költség eljárással) "A" változat</t>
  </si>
  <si>
    <t xml:space="preserve">    Befejezetlen termelés és félkész termékek</t>
  </si>
  <si>
    <t>Bérköltség</t>
  </si>
  <si>
    <t xml:space="preserve">Immateriális javak és tárgyi eszközök bruttó értékének, halmozott értékcsökkenésének </t>
  </si>
  <si>
    <t>és nettó értékének változása</t>
  </si>
  <si>
    <t>Bruttó érték</t>
  </si>
  <si>
    <t>Értékcsökkenés</t>
  </si>
  <si>
    <t>Nettó érték</t>
  </si>
  <si>
    <t>Nyitó érték</t>
  </si>
  <si>
    <t>Növeke- dés</t>
  </si>
  <si>
    <t>Csökke- nés</t>
  </si>
  <si>
    <t>Záró</t>
  </si>
  <si>
    <t>Növekedés</t>
  </si>
  <si>
    <t>Terv szerinti</t>
  </si>
  <si>
    <t>Pénzeszk.+értékpapírok</t>
  </si>
  <si>
    <t xml:space="preserve">Lidviditási mutató IV.                 </t>
  </si>
  <si>
    <t>PÉNZÜGYI STRUKTÚRA MUTATÓI</t>
  </si>
  <si>
    <t>Értékcsökkenési leírás</t>
  </si>
  <si>
    <t>Összes költség és ráfordítás</t>
  </si>
  <si>
    <t>Üzemi (üzleti) tevékenység eredménye</t>
  </si>
  <si>
    <t>A költségszerkezet alakulása</t>
  </si>
  <si>
    <t>Üzleti vagy cégérték</t>
  </si>
  <si>
    <t>Szellemi termékek</t>
  </si>
  <si>
    <t>Kisérleti fejlesztés aktivált értéke</t>
  </si>
  <si>
    <t>Alapítás átszervezés aktívált értéke</t>
  </si>
  <si>
    <t xml:space="preserve">Tartós kötelezettségek kapcsolt váll. szemben </t>
  </si>
  <si>
    <t xml:space="preserve"> Rövid lejáratú kölcsönök</t>
  </si>
  <si>
    <t xml:space="preserve"> - Ebből: az átváltoztatható kötvények</t>
  </si>
  <si>
    <t xml:space="preserve"> Rövid lejáratú hitelek</t>
  </si>
  <si>
    <t>Vevőtől kapott előlegek</t>
  </si>
  <si>
    <t>Rövid lejáratú köt.-ek kapcsolt váll. szemben</t>
  </si>
  <si>
    <t>Rövid lejáratú köt.-ek e. rész.visz. lévő váll.sz.</t>
  </si>
  <si>
    <t>Aktív időbeli elhatárolások összetétele</t>
  </si>
  <si>
    <t>kifejezései</t>
  </si>
  <si>
    <t>Aktieneinziehung, Kapitalentnahme (Kapitalsenkung) -</t>
  </si>
  <si>
    <t>Rückzahlung von Anleiben bzw. ein Kreditverhältnis verkörpernden Wertpapieren -</t>
  </si>
  <si>
    <t>Tilgung bzw. Rückzahlung von Krediten und Darlehen -</t>
  </si>
  <si>
    <t>Langfristig gewährte Darlehen und angelegte Bankguthaben -</t>
  </si>
  <si>
    <t>Endgültig übergebene Geldmittel -</t>
  </si>
  <si>
    <t xml:space="preserve">    Költségek, ráfordítások aktív időbeli elhatárolása</t>
  </si>
  <si>
    <t xml:space="preserve">    Halasztott ráfordítások </t>
  </si>
  <si>
    <t>figures in thousand HUF</t>
  </si>
  <si>
    <t>Description of the individual items</t>
  </si>
  <si>
    <t>Prior year</t>
  </si>
  <si>
    <t>Current year</t>
  </si>
  <si>
    <t xml:space="preserve">  I. INTANGIBLE ASSETS (3.-9.)</t>
  </si>
  <si>
    <t xml:space="preserve">   Capitalised value of formation/reorganisation expenses </t>
  </si>
  <si>
    <t xml:space="preserve">    Kötelezettségek áruszállításból és szolgáltatásból (szállítók)</t>
  </si>
  <si>
    <t xml:space="preserve">Kötelezettségek áruszállításból és szolg.-ból </t>
  </si>
  <si>
    <t>Ergebnis des Verkaufs von Anlagevermögen +</t>
  </si>
  <si>
    <t>Tárgyi eszközök értékhelyesbítése</t>
  </si>
  <si>
    <t>Befektetett eszközök összesen</t>
  </si>
  <si>
    <t>Választható nyelv</t>
  </si>
  <si>
    <t xml:space="preserve">    Subordinated liabilities to independent undertakings </t>
  </si>
  <si>
    <t xml:space="preserve">    Subordinated liabilities to other economic entities </t>
  </si>
  <si>
    <t xml:space="preserve">    Long-term loans </t>
  </si>
  <si>
    <t xml:space="preserve">    Convertible bonds </t>
  </si>
  <si>
    <t xml:space="preserve">    Debts on issue of bonds </t>
  </si>
  <si>
    <t xml:space="preserve">    Investment and development credits </t>
  </si>
  <si>
    <t xml:space="preserve">    Other long-term credits </t>
  </si>
  <si>
    <t xml:space="preserve">    Long-term liabilities to affiliated undertakings  </t>
  </si>
  <si>
    <t xml:space="preserve">  aus der Zeile 54.: zurückgekaufter Eigentumsanteil zum Nennwert </t>
  </si>
  <si>
    <t xml:space="preserve">  II. GEZEICHNETES, ABER NOCH NICHT EINGEZAHLTES KAPITAL (-) </t>
  </si>
  <si>
    <t xml:space="preserve">  III. KAPITALRÜCKLAGE </t>
  </si>
  <si>
    <t xml:space="preserve">  IV. GEWINNRÜCKLAGE </t>
  </si>
  <si>
    <t xml:space="preserve">  V.  GEBUNDENE RÜCKLAGEN </t>
  </si>
  <si>
    <t xml:space="preserve">  VI. BEWERTUNGSRÜCKLAGE </t>
  </si>
  <si>
    <t xml:space="preserve">       Wertberichtungsrücklage</t>
  </si>
  <si>
    <t xml:space="preserve">       Zeitwert-Rücklage</t>
  </si>
  <si>
    <t xml:space="preserve">  VII. BILANZERGEBNIS </t>
  </si>
  <si>
    <t>E. Rüxkstellungen  (Z. 69.-71.)</t>
  </si>
  <si>
    <t xml:space="preserve">    Rückstellungen für ungewisse Verbindlichkeiten </t>
  </si>
  <si>
    <t xml:space="preserve">    Rückstellungen für zukünftige Konsten </t>
  </si>
  <si>
    <t xml:space="preserve">    Sonstige Rückstellungen </t>
  </si>
  <si>
    <t xml:space="preserve"> I. NACHRANGIGE VERBINDLICHKEITEN  (74.-76. sor)  </t>
  </si>
  <si>
    <t xml:space="preserve">    Nachrangige Verbindlichkeiten gegen verbundene Unternehmen </t>
  </si>
  <si>
    <t xml:space="preserve">    Nachrangige Verbindlichkeiten gegen Unternehmen in einem sonstigen Beteiligungsverhältnis </t>
  </si>
  <si>
    <t xml:space="preserve">    Nachrangige Verbindlichkeiten gegen sonstige Wirtschaftsfürer </t>
  </si>
  <si>
    <t xml:space="preserve">    Erhaltene, langfristige Darlehen </t>
  </si>
  <si>
    <t xml:space="preserve">    Wandelschuldverschreibungen </t>
  </si>
  <si>
    <t xml:space="preserve">    Verbindlichkeiten aus Anleihen </t>
  </si>
  <si>
    <t xml:space="preserve">    Investitions- und Entwicklungskredite </t>
  </si>
  <si>
    <t xml:space="preserve">    Sonstige langfristige Kredite </t>
  </si>
  <si>
    <t xml:space="preserve">    Dauerhafte Verbindlichkeiten gegen verbundene Unternehmen  </t>
  </si>
  <si>
    <t xml:space="preserve">    Dauerhafte Verbindlichkeiten gegen Unternehmen in einem sonstigen Beteiligungsverhältnis </t>
  </si>
  <si>
    <t xml:space="preserve">    Sonstige langfristige Verbindlichkeiten </t>
  </si>
  <si>
    <t xml:space="preserve">    Kurzfrisige Darlehen </t>
  </si>
  <si>
    <t>Cash-flow statement</t>
  </si>
  <si>
    <t>Variation in cash-flow from operations (Operating cash-flow, 1-13)</t>
  </si>
  <si>
    <t>Income before taxes +</t>
  </si>
  <si>
    <t>Depreciation write-off +</t>
  </si>
  <si>
    <t>Loss in value and backmarking +</t>
  </si>
  <si>
    <t>Változás %</t>
  </si>
  <si>
    <t xml:space="preserve">   13. Dividends and profit-sharing (receive or due) </t>
  </si>
  <si>
    <t xml:space="preserve">   14. Capital gains on investments </t>
  </si>
  <si>
    <t xml:space="preserve">   15. Interest and capital gains on financial investments </t>
  </si>
  <si>
    <t>I.   ÉRTÉKESÍTÉS NETTÓ ÁRBEVÉTELE (01+02)</t>
  </si>
  <si>
    <t>II.  AKTIVÁLT SAJÁT TELJ.-EK ÉRTÉKE (3±4)</t>
  </si>
  <si>
    <t>IV. ANYAGJELLEGŰ RÁFORDÍTÁSOK (05+06+07+08+09)</t>
  </si>
  <si>
    <t>V.  SZEMÉLYI JELLEGŰ RÁFORDÍTÁSOK (10+11+12)</t>
  </si>
  <si>
    <t>V.   STAFF COSTS  (10+11+12)</t>
  </si>
  <si>
    <t>IV. MATERIAL COSTS  (5+6+7+8+9)</t>
  </si>
  <si>
    <t>II.  OWN PERFORMANCE CAPITALISED (3±4)</t>
  </si>
  <si>
    <t>I.  TOTAL SALES (REVENUES) (1+2)</t>
  </si>
  <si>
    <t>A. ÜZEMI (üzleti)TEVÉKENYSÉG EREDMÉNYE(I±II+III-IV-V-VI-VII)</t>
  </si>
  <si>
    <t xml:space="preserve">   16. Other interest and similar income (received or due) </t>
  </si>
  <si>
    <t xml:space="preserve">   17. Other income from financial transactions </t>
  </si>
  <si>
    <t xml:space="preserve">   18. Losses on financial investments </t>
  </si>
  <si>
    <t xml:space="preserve">   19. Interest payable and similar charges </t>
  </si>
  <si>
    <t>VIII. INCOME FROM FINANCIAL TRANSACTIONS (13+14+15+16+17)</t>
  </si>
  <si>
    <t>VIII. PÉNZÜGYI MŰVELETEK BEVÉTELEI (13+14+15+16+17)</t>
  </si>
  <si>
    <t xml:space="preserve">   20. Losses on shares, securities and bank deposits </t>
  </si>
  <si>
    <t xml:space="preserve">   21. Other expenses on financial transactions </t>
  </si>
  <si>
    <t>IX. PÉNZÜGYI MŰVELETEK RÁFORDÍTÁSAI (18+19±20+21)</t>
  </si>
  <si>
    <t>Likviditási mérlegből számított mutatók:</t>
  </si>
  <si>
    <t>Eszköz</t>
  </si>
  <si>
    <t>Forrás</t>
  </si>
  <si>
    <t>%</t>
  </si>
  <si>
    <t>Likviditási mutató I.</t>
  </si>
  <si>
    <t>Likviditási mutató II.</t>
  </si>
  <si>
    <t xml:space="preserve">    Rövid lejáratú kölcsönök</t>
  </si>
  <si>
    <t xml:space="preserve">     - Ebből: az átváltoztatható kötvények</t>
  </si>
  <si>
    <t xml:space="preserve">    Rövid lejáratú hitelek</t>
  </si>
  <si>
    <t xml:space="preserve">    Vevőtől kapott előlegek</t>
  </si>
  <si>
    <t xml:space="preserve">    Váltótartozások</t>
  </si>
  <si>
    <t>Árbevétel arányos üzleti eredménye</t>
  </si>
  <si>
    <t xml:space="preserve">     - aus der Zeile 81.: Wandelschuldvercshreibungen </t>
  </si>
  <si>
    <t>Jegyzett de még be nem fizetett tőke (-)</t>
  </si>
  <si>
    <t>Tőketartalék</t>
  </si>
  <si>
    <t xml:space="preserve">   13. Erträge aus (zustehenden) Dividenden und Gewinnanteilen </t>
  </si>
  <si>
    <t xml:space="preserve">   14. Kursgewinne aus dem Verkauf von Beteiligungen </t>
  </si>
  <si>
    <t xml:space="preserve">   15. Zinsen und Kursgewinne von Finanzanlagen </t>
  </si>
  <si>
    <t xml:space="preserve">   16. Sonstige (zustehende) Zinsen und ähnliche Erträge </t>
  </si>
  <si>
    <t xml:space="preserve">   17. Sonstige finanzielle Erträge </t>
  </si>
  <si>
    <t>VIII. FINANZERTRÄGE (13+14+15+16+17)</t>
  </si>
  <si>
    <t xml:space="preserve">   18. Kursverluste von Finanzanlagen </t>
  </si>
  <si>
    <t xml:space="preserve">   19. Zinsen und ähnliche Aufwendungen </t>
  </si>
  <si>
    <t xml:space="preserve">   20. Wertverluste von Beteiligungen, Wertpapieren und Bankguthaben </t>
  </si>
  <si>
    <t xml:space="preserve">   21. Sonstige finanzielle Aufwendungen </t>
  </si>
  <si>
    <t>IX. FINANZAUFWENDUNGEN  (18+19±20+21)</t>
  </si>
  <si>
    <t xml:space="preserve">   03. Értékesítés elszámolt önköltsége</t>
  </si>
  <si>
    <t xml:space="preserve">   04. Eladott áruk beszerzési értéke</t>
  </si>
  <si>
    <t xml:space="preserve">   05. Eladott (közvetített) szolgáltatások értéke</t>
  </si>
  <si>
    <t>III. Értékesítés bruttó eredménye</t>
  </si>
  <si>
    <t>II.  Értékesítés közvetlen költségei</t>
  </si>
  <si>
    <t xml:space="preserve">   06. Értékesítési, forgalmazási költségek</t>
  </si>
  <si>
    <t xml:space="preserve">   07. Igazgatási költségek</t>
  </si>
  <si>
    <t xml:space="preserve">   08. Egyéb általános költségek</t>
  </si>
  <si>
    <t>IV. Az értékesítés közvetett költségei</t>
  </si>
  <si>
    <t>V . EGYÉB BEVÉTELEK</t>
  </si>
  <si>
    <t>VI. EGYÉB RÁFORDÍTÁSOK</t>
  </si>
  <si>
    <t>III. Gross profit or loss of sales</t>
  </si>
  <si>
    <t>II.  Direct charges of sales</t>
  </si>
  <si>
    <t xml:space="preserve">   03. Direkte Eigenkosten der Verwertung</t>
  </si>
  <si>
    <t xml:space="preserve">      VII. sorból: értékelési különbözet</t>
  </si>
  <si>
    <t>VIII.  Pénzügyi műveletek ráfordításai</t>
  </si>
  <si>
    <t>VII.  Pénzügyi műveletek bevételei</t>
  </si>
  <si>
    <t>IX.   Rendkívüli bevételek</t>
  </si>
  <si>
    <t>X.    Rendkívüli ráfordítások</t>
  </si>
  <si>
    <t>XI. Adófizetési kötelezettség</t>
  </si>
  <si>
    <t>E. ADÓZÁS ELŐTTI EREDMÉNY (±C±D)</t>
  </si>
  <si>
    <t>A. ÜZEMI (ÜZLETI) TEVÉKENYSÉG EREDMÉNYE (.±III-IV+V-VI)</t>
  </si>
  <si>
    <t>Trading cost method</t>
  </si>
  <si>
    <t>Nach dem Umsatzkostenverfahren</t>
  </si>
  <si>
    <t>(Total cost method)</t>
  </si>
  <si>
    <t>(Nach dem Gesamtkostenverfahren)</t>
  </si>
  <si>
    <t>Vevők átfutási                                 ideje</t>
  </si>
  <si>
    <t>Átlagos vevő állomány</t>
  </si>
  <si>
    <t>(forgalmi költség eljárással)</t>
  </si>
  <si>
    <t>Eladott (közvetített) szolgáltatások értéke</t>
  </si>
  <si>
    <t xml:space="preserve">    Készletekre adott előlegek</t>
  </si>
  <si>
    <t>Rövid lejáratú köte-     lezettségek aránya</t>
  </si>
  <si>
    <t>Hosszú lejáratú kötelezettségek aránya</t>
  </si>
  <si>
    <t>13.</t>
  </si>
  <si>
    <t>-</t>
  </si>
  <si>
    <t>Cégjegyzék száma</t>
  </si>
  <si>
    <t>Nettó árbevétel:</t>
  </si>
  <si>
    <t>Mérlegfőösszeg:</t>
  </si>
  <si>
    <t>Átlagos állományi létszám:</t>
  </si>
  <si>
    <t>I.</t>
  </si>
  <si>
    <t>Éves beszámoló</t>
  </si>
  <si>
    <t>Készlet</t>
  </si>
  <si>
    <t>Egyszerűsített éves beszámoló "A" Eredménykimutatás összköltséges</t>
  </si>
  <si>
    <t>Egyszerűsített éves beszámoló "A" Eredménykimutatás forgalmi költséges</t>
  </si>
  <si>
    <t>Egyszerűsített éves beszámoló Borítólap</t>
  </si>
  <si>
    <t>(összköltség eljárással)</t>
  </si>
  <si>
    <t>Mutatók</t>
  </si>
  <si>
    <t xml:space="preserve">    Tartósan adott kölcsön kapcsolt vállalkozásban</t>
  </si>
  <si>
    <t>Személyi jellegű egyéb kifizetések</t>
  </si>
  <si>
    <t>Bérjárulékok</t>
  </si>
  <si>
    <t xml:space="preserve">  Ebből: értékvesztés</t>
  </si>
  <si>
    <t xml:space="preserve">  including: loss in value </t>
  </si>
  <si>
    <t xml:space="preserve">  aus der Zeile VII.: Wertverluste </t>
  </si>
  <si>
    <t xml:space="preserve">  Ebből: kapcsolt vállalkozástól kapott</t>
  </si>
  <si>
    <t xml:space="preserve">  including: from affiliated undertakings </t>
  </si>
  <si>
    <t xml:space="preserve">  aus der Zeile 13.: von verbundenen Unternehmen </t>
  </si>
  <si>
    <t xml:space="preserve">  Ebből: kapcsolt vállalkozástól kapott </t>
  </si>
  <si>
    <t xml:space="preserve">  including: from affiliated undertakings  </t>
  </si>
  <si>
    <t xml:space="preserve">  aus der Zeile 14.: von verbundenen Unternehmen  </t>
  </si>
  <si>
    <t xml:space="preserve">  Ebből: kapcsolt vállalkozásoktól kapott</t>
  </si>
  <si>
    <t xml:space="preserve">  aus der Zeile 15.: von verbundenen Unternehmen </t>
  </si>
  <si>
    <t xml:space="preserve">  aus der Zeile 16.: von verbundenen Unternehmen </t>
  </si>
  <si>
    <t xml:space="preserve">  Ebből: értékelési különbözet</t>
  </si>
  <si>
    <t xml:space="preserve">  including: evaliation difference</t>
  </si>
  <si>
    <t xml:space="preserve">    Befektetett pénzügyi eszközök értékelési különbözete</t>
  </si>
  <si>
    <t xml:space="preserve">     Értékhelyesbítés értékelési tartaléka</t>
  </si>
  <si>
    <t>Költségek ráfordítások passzív időbeli elhat.</t>
  </si>
  <si>
    <t>Halasztott bevételek</t>
  </si>
  <si>
    <t>Aktív időbeli elhatárolások összesen</t>
  </si>
  <si>
    <t>Saját tőke összesen</t>
  </si>
  <si>
    <t>Céltartalékok összetétele</t>
  </si>
  <si>
    <t xml:space="preserve"> Kötelezettségek  összesen</t>
  </si>
  <si>
    <t>Tartós köt.-ek e. rész. visz. lévő váll. szemben</t>
  </si>
  <si>
    <t>Egyéb tartósan adott kölcsön</t>
  </si>
  <si>
    <t>Befektetett pénzügyi eszközök értékh.</t>
  </si>
  <si>
    <t>Likviditási mutató I.            (Current ratio)</t>
  </si>
  <si>
    <t>02.</t>
  </si>
  <si>
    <t>03.</t>
  </si>
  <si>
    <t>Rövid lejáratú köt.</t>
  </si>
  <si>
    <t>Hosszú lejáratú köt.</t>
  </si>
  <si>
    <t>Igénybe vett szolgáltatások értéke</t>
  </si>
  <si>
    <t>IV.</t>
  </si>
  <si>
    <t>V.</t>
  </si>
  <si>
    <t>Éves beszámoló  MÉRLEG "A" típus</t>
  </si>
  <si>
    <t>Dátum:</t>
  </si>
  <si>
    <t>Készítette:</t>
  </si>
  <si>
    <t>Megjegyzés</t>
  </si>
  <si>
    <r>
      <t>Ebből:</t>
    </r>
    <r>
      <rPr>
        <sz val="10"/>
        <rFont val="Arial Narrow"/>
        <family val="2"/>
        <charset val="238"/>
      </rPr>
      <t xml:space="preserve"> visszavásárolt tulaj. rész. névértéken</t>
    </r>
  </si>
  <si>
    <t>Ellenőrizte:</t>
  </si>
  <si>
    <t>Értékhelyesbítés  =  Értékelési tartalék</t>
  </si>
  <si>
    <t>Saját termelésű készlet változás  ( Mérleg - Ök eredménykimutatás)</t>
  </si>
  <si>
    <t xml:space="preserve">    Tartozások kötvénykibocsátásból</t>
  </si>
  <si>
    <t xml:space="preserve">   20. Részesedések, értékpapírok, bankbetétek értékvesztése</t>
  </si>
  <si>
    <t>IV. Értékesítés közvetett költségei</t>
  </si>
  <si>
    <t>Terven felüli</t>
  </si>
  <si>
    <t>Eszközök fordulatszáma</t>
  </si>
  <si>
    <t>Készletek fordulatszáma</t>
  </si>
  <si>
    <t>Saját tőke fordulatszáma</t>
  </si>
  <si>
    <t>Hitelfedezettségi mutató</t>
  </si>
  <si>
    <t>Pénzügyi műveletek ráfordításai</t>
  </si>
  <si>
    <t>G. Passzív időbeli elhatárolások</t>
  </si>
  <si>
    <t>BESZÁMOLÓ ÉS ELEMZÉS</t>
  </si>
  <si>
    <t>TARTALOMJEGYZÉK</t>
  </si>
  <si>
    <t>Cím</t>
  </si>
  <si>
    <t>Referencia</t>
  </si>
  <si>
    <t>Fejezet</t>
  </si>
  <si>
    <t>Témakör</t>
  </si>
  <si>
    <t>A ÁLLANDÓ DOKUMENTUMOK</t>
  </si>
  <si>
    <t>A</t>
  </si>
  <si>
    <t>B BESZÁMOLÓ ÉS ELEMZÉS</t>
  </si>
  <si>
    <t>B</t>
  </si>
  <si>
    <t>K KÖNYVVIZSGÁLAT VÉGREHAJTÁSA</t>
  </si>
  <si>
    <t>K</t>
  </si>
  <si>
    <t xml:space="preserve">O ÖSSZEGZÉS </t>
  </si>
  <si>
    <t>O</t>
  </si>
  <si>
    <r>
      <t xml:space="preserve">Cash-Flow kimutatás </t>
    </r>
    <r>
      <rPr>
        <i/>
        <sz val="11"/>
        <rFont val="Arial Narrow"/>
        <family val="2"/>
        <charset val="238"/>
      </rPr>
      <t xml:space="preserve"> ( Csak további adatok megadásával !!! )</t>
    </r>
  </si>
  <si>
    <t xml:space="preserve">    Költségek, ráfordítások passzív időbeli elhatárolása</t>
  </si>
  <si>
    <t>Forgóeszközök-készletek</t>
  </si>
  <si>
    <t xml:space="preserve">Immateriális javakra adott előlegek </t>
  </si>
  <si>
    <t>Követelések értékelési különbözete</t>
  </si>
  <si>
    <t>Származékos ügyletek pozitív értékelési kül.</t>
  </si>
  <si>
    <t>Értékpapírok értékelési különbözete</t>
  </si>
  <si>
    <t>Kötelezettségek értékelési különbözete</t>
  </si>
  <si>
    <t>Származékos ügyletek negatív értékelési kül.</t>
  </si>
  <si>
    <t>Értékelési különbözet</t>
  </si>
  <si>
    <t>Sorszám</t>
  </si>
  <si>
    <t xml:space="preserve">Passzív időbeli elhatárolások </t>
  </si>
  <si>
    <t>Mérleg</t>
  </si>
  <si>
    <t xml:space="preserve">    Kötelezettségek értékelési különbözete</t>
  </si>
  <si>
    <t xml:space="preserve">    Származékos ügyletek negatív értékelési különbözete</t>
  </si>
  <si>
    <t>Követelések</t>
  </si>
  <si>
    <t>Értékpapirok</t>
  </si>
  <si>
    <t xml:space="preserve">    Befektetett pénzügyi eszközök értékhelyesbítése</t>
  </si>
  <si>
    <t>26.</t>
  </si>
  <si>
    <t xml:space="preserve">    Anyagok</t>
  </si>
  <si>
    <t xml:space="preserve">    Növedék-, hízó- és egyéb állatok</t>
  </si>
  <si>
    <t xml:space="preserve">    Késztermékek</t>
  </si>
  <si>
    <t xml:space="preserve">  including: to affiliated undertakings </t>
  </si>
  <si>
    <t xml:space="preserve">  aus der Zeile 18.: an verbundene Unternehmen </t>
  </si>
  <si>
    <t xml:space="preserve">  aus der Zeile 19.: an verbundene Unternehmen </t>
  </si>
  <si>
    <t xml:space="preserve">  aus der Zeile 21.: Bewertungsdifferenz</t>
  </si>
  <si>
    <t>Tartósan adott kölcsön kapcsolt váll.-ban</t>
  </si>
  <si>
    <t>Tartósan adott kölcsön e. rész. visz. álló váll.-ban</t>
  </si>
  <si>
    <t>Egyéb tartós részesedés</t>
  </si>
  <si>
    <t>Ingatlanok és a kapcs. vagyoni értékű jogok</t>
  </si>
  <si>
    <t>Növendék-,hízó-és egyéb állatok</t>
  </si>
  <si>
    <t>Tartós hitelviszonyt megt. értékpapír</t>
  </si>
  <si>
    <t>Kisértékű immateriális javak</t>
  </si>
  <si>
    <t>Passzív időbeli elhatárolások</t>
  </si>
  <si>
    <t>Egyéb eszközök</t>
  </si>
  <si>
    <t>Egyéb források</t>
  </si>
  <si>
    <t>Beszámoló formája:</t>
  </si>
  <si>
    <t xml:space="preserve">    Váltókövetelések</t>
  </si>
  <si>
    <t xml:space="preserve">    Egyéb követelések</t>
  </si>
  <si>
    <t xml:space="preserve">    Részesedés kapcsolt vállalkozásban</t>
  </si>
  <si>
    <t xml:space="preserve">    Egyéb részesedés</t>
  </si>
  <si>
    <t xml:space="preserve">    Saját részvények, saját üzletrészek</t>
  </si>
  <si>
    <t xml:space="preserve">    Forgatási célú hitelviszonyt megtestesítő értékpapírok</t>
  </si>
  <si>
    <t xml:space="preserve">    Pénztár, csekkek</t>
  </si>
  <si>
    <t>Számítás</t>
  </si>
  <si>
    <t>Elszámolt amortizáció +</t>
  </si>
  <si>
    <t>Befektetési tevékenységből származó pénzeszközváltozás</t>
  </si>
  <si>
    <t>Pénzügyi műveletekből származó pénzeszköz-változás</t>
  </si>
  <si>
    <t>Váltókövetelések</t>
  </si>
  <si>
    <t xml:space="preserve">  aus der Zeile IX.: Bewertungsdifferenz</t>
  </si>
  <si>
    <t xml:space="preserve">  aus der Zeile VIII.: Bewertungsdifferenz</t>
  </si>
  <si>
    <t xml:space="preserve">      III. sorból: visszaírt értékvesztés</t>
  </si>
  <si>
    <t xml:space="preserve">      VII. sorból: visszaírt értékvesztés</t>
  </si>
  <si>
    <t xml:space="preserve">      IX. sorból: értékelési különbözet</t>
  </si>
  <si>
    <t>I.   Értékesítés nettó árbevétele</t>
  </si>
  <si>
    <t>II.  Aktivált saját teljesítmények értéke</t>
  </si>
  <si>
    <t>III. Egyéb bevételek</t>
  </si>
  <si>
    <t>IV. Anyagjellegű ráfordítások</t>
  </si>
  <si>
    <t>V.  Személyi jellegű ráfordítások</t>
  </si>
  <si>
    <t>VI. Értékcsökkenési leírás</t>
  </si>
  <si>
    <t>VII.Egyéb ráfordítások</t>
  </si>
  <si>
    <t>C. PROFIT OR LOSS OF ORDINARY ACTIVITIES (±A.±B.)</t>
  </si>
  <si>
    <t xml:space="preserve">X.   EXTRAORDINARY INCOME  </t>
  </si>
  <si>
    <t xml:space="preserve">XI.  EXTRAORDINARY EXPENSES </t>
  </si>
  <si>
    <t>D. EXTRAORDINARY PROFIT OR LOSS  (X.-XI.)</t>
  </si>
  <si>
    <t>E. INCOME BEFORE TAXES ( ±C±D)</t>
  </si>
  <si>
    <t xml:space="preserve">XII. Tax payable </t>
  </si>
  <si>
    <t>F. PROFIT AFTER TAXES   (±E-XII)</t>
  </si>
  <si>
    <t xml:space="preserve">G. PROFIT OR LOSS FOR THE YEAR </t>
  </si>
  <si>
    <t xml:space="preserve">  including III: loss in value marked back</t>
  </si>
  <si>
    <t xml:space="preserve">II.  AKTIVIERTE EIGENLEISTUNGEN  </t>
  </si>
  <si>
    <t xml:space="preserve">III. SONSTIGE ERTRÄGE </t>
  </si>
  <si>
    <t xml:space="preserve">IV. MATERIALAUFWENDUNGEN </t>
  </si>
  <si>
    <t>V.  PERSONALAUFWAND</t>
  </si>
  <si>
    <t xml:space="preserve">VI.  ABSCHREIBUNGEN </t>
  </si>
  <si>
    <t xml:space="preserve">VII. SONSTIGE AUFWENDUNGEN </t>
  </si>
  <si>
    <t>A. BETRIEBSERGEBNIS (GESCHÄFTSERGEBNIS) (I±II+III-IV--V-VI-VII)</t>
  </si>
  <si>
    <t xml:space="preserve">VIII. FINANZERTRÄGE </t>
  </si>
  <si>
    <t xml:space="preserve">XI.  FINANZAUFWENDUNGEN  </t>
  </si>
  <si>
    <t>B. FINANZERGEBNIS (VIII.-X.)</t>
  </si>
  <si>
    <t>C. ERGEBNIS DER GEWÖHNLICHEN GESCHAFTSTATIGKEIT  (±A.±B.)</t>
  </si>
  <si>
    <t xml:space="preserve">X.  AUßERORDENTLICHE ERTRÄGE   </t>
  </si>
  <si>
    <t xml:space="preserve">XI. AUßERORDENTLICHE AUFWENDUNGEN </t>
  </si>
  <si>
    <t>D. AUßERORDENTLICHES ERGENIS  (X.-XI.)</t>
  </si>
  <si>
    <t>E. ERGEBNIS VOR STEUERN ( ±C±D)</t>
  </si>
  <si>
    <t xml:space="preserve">XII. Steuerpflicht </t>
  </si>
  <si>
    <t>F. VERSTEUERTES ERGEBNIS    (±E-XII)</t>
  </si>
  <si>
    <t xml:space="preserve">G. BILANZERGEBNIS </t>
  </si>
  <si>
    <t>D. Eigenkapital  (Z. 58.+60.+61.+62.+63.+64.+67.)</t>
  </si>
  <si>
    <t>F. Verbindlichkeiten  (Z. 73.+77.+86.)</t>
  </si>
  <si>
    <t xml:space="preserve">  II. LANGFRISTIGE VERBINDLICHKEITEN  (Z. 78.-85.)</t>
  </si>
  <si>
    <t>QUELLEN (PASSIVA) INSGESAMT (Z.57.+68.+72.+98.)</t>
  </si>
  <si>
    <t>Keltezés:</t>
  </si>
  <si>
    <t>Statisztikai számjele</t>
  </si>
  <si>
    <t>Dated:</t>
  </si>
  <si>
    <t>Head of enterprise</t>
  </si>
  <si>
    <t>authorised signature</t>
  </si>
  <si>
    <t>Előző év(ek) módosításai</t>
  </si>
  <si>
    <t>Tárgyév</t>
  </si>
  <si>
    <t>04.</t>
  </si>
  <si>
    <t>05.</t>
  </si>
  <si>
    <t>06.</t>
  </si>
  <si>
    <t>07.</t>
  </si>
  <si>
    <t>08.</t>
  </si>
  <si>
    <t>Mittelzufluss bzw.-abfluss aus laufender Geschäftstätigkeit (Geschäfts-Cash-Flow, Positionen 1 bis 13)</t>
  </si>
  <si>
    <t>Ergebnis vor Steuern  +</t>
  </si>
  <si>
    <t>Verrechnete Amortisation +</t>
  </si>
  <si>
    <t>Verrechnete Wertverluste und Rückschreibung +</t>
  </si>
  <si>
    <t>Differenz der Bildung und Verwendung von Rückstellungen +</t>
  </si>
  <si>
    <t xml:space="preserve">    Bewertungsdifferenz der Verblindlichkeiten</t>
  </si>
  <si>
    <t xml:space="preserve">    Negative Bewertungsdifferenz der derivative Finanzinstrumente</t>
  </si>
  <si>
    <t>G. Passive Rechnungsabgrenzungsposten (Z. 99.-101.)</t>
  </si>
  <si>
    <t xml:space="preserve">    Passive Rechnungsabgrenzungsposten der Erlöse und Erträge </t>
  </si>
  <si>
    <t xml:space="preserve">    Passive Rechnungsabgrenzungsposten der Kosten und Aufwendungen</t>
  </si>
  <si>
    <t xml:space="preserve">    Verschobene Erlöse und Erträge </t>
  </si>
  <si>
    <t>X.  RENDKÍVÜLI RÁFORDÍTÁSOK</t>
  </si>
  <si>
    <t>Adózás előtti eredmény +/-</t>
  </si>
  <si>
    <t>Elszámolt értékvesztés és visszaírás +/-</t>
  </si>
  <si>
    <t>Céltartalék képzés és felhasználás különbsége +/-</t>
  </si>
  <si>
    <t>Befektetett eszközök értékesítésének eredménye +/-</t>
  </si>
  <si>
    <t>Szállítói kötelezettség változása +/-</t>
  </si>
  <si>
    <t>Egyéb rövidlejáratú kötelezettség változása +/-</t>
  </si>
  <si>
    <t>Passzív időbeli elhatárolások változása +/-</t>
  </si>
  <si>
    <t>Vevő követelés változása +/-</t>
  </si>
  <si>
    <t>Forgóeszközök (vevőkövetelés és pénzeszköz nélkül) változása +/-</t>
  </si>
  <si>
    <t>Aktív időbeli elhatárolások változása +/-</t>
  </si>
  <si>
    <t>Kötvény, hitelviszonyt megtestesítő értékpapír kibocsátásának bevétele +</t>
  </si>
  <si>
    <t>Rövid lejáratú kölcsönök</t>
  </si>
  <si>
    <t>Rövid lejáratú hitelek</t>
  </si>
  <si>
    <t>Egyéb rövid kötelezettségek</t>
  </si>
  <si>
    <t>Céltartalékok és passzív időb. elhat.</t>
  </si>
  <si>
    <t>Anyagjellegű ráfordítások összesen</t>
  </si>
  <si>
    <t>Személyi jellegű ráfordítások összesen</t>
  </si>
  <si>
    <t>Üzemi tevékenységek költségei és ráfordításai</t>
  </si>
  <si>
    <t>Költségek és ráfordítások</t>
  </si>
  <si>
    <t xml:space="preserve">    Kurzfristige Kredite </t>
  </si>
  <si>
    <t xml:space="preserve">    Erhaltene Anzahlungen auf Bestellungen </t>
  </si>
  <si>
    <t xml:space="preserve">    Verbindlichkeiten aus Lieferungen und Leistungen (Leiferanten) </t>
  </si>
  <si>
    <t xml:space="preserve">    Wechselverbindlichkeiten </t>
  </si>
  <si>
    <t xml:space="preserve">    Kurzfristige Verbindlichkeiten gegen verbundene Unternehmen </t>
  </si>
  <si>
    <t xml:space="preserve">    Kurzfristige Verbindlichkeiten gegen Unternehmen in einem sonstigen Beteiligungsverhältnis </t>
  </si>
  <si>
    <t xml:space="preserve">    Sonstige kurzfristige Verbindlichkeiten </t>
  </si>
  <si>
    <t xml:space="preserve">megfelelő </t>
  </si>
  <si>
    <t xml:space="preserve">    Dauerhaft erteilte Ausleihungen an Unternehmen, mit denen ein sonstiges Beteiligungsverhältnis besteht </t>
  </si>
  <si>
    <t xml:space="preserve">    Sonstige dauerhaft erteilte Ausleihungen </t>
  </si>
  <si>
    <t xml:space="preserve">    Wertpapiere des Anlagevermögens </t>
  </si>
  <si>
    <t xml:space="preserve">    Wertberichtigung der Finanzanlagen </t>
  </si>
  <si>
    <t xml:space="preserve">    Bewertungsdifferenz der Finanzanlagen</t>
  </si>
  <si>
    <t>Aktivseite</t>
  </si>
  <si>
    <t xml:space="preserve">  I. VORRÄTE  (Z. 29.-34.)</t>
  </si>
  <si>
    <t xml:space="preserve">    Roh-, Hilfs- und Betriebsstoffe </t>
  </si>
  <si>
    <t xml:space="preserve">    Unvollendete Produktion und halbfertige Erzeugnisse </t>
  </si>
  <si>
    <t xml:space="preserve">    Jung-, Mast- und sonstige Tiere </t>
  </si>
  <si>
    <t xml:space="preserve">    Fertige Erzeugnisse </t>
  </si>
  <si>
    <t xml:space="preserve">    Waren </t>
  </si>
  <si>
    <t xml:space="preserve">    Geleistete Anzahlungen auf Vorräte </t>
  </si>
  <si>
    <t xml:space="preserve">  II. FORDERUNGEN  (Z. 36.-42.)</t>
  </si>
  <si>
    <t>Bilanz Quellen (Passivas)</t>
  </si>
  <si>
    <t xml:space="preserve">  I. GEZEICHNETES KAPITAL </t>
  </si>
  <si>
    <t xml:space="preserve">    Áruk</t>
  </si>
  <si>
    <t xml:space="preserve">    Követelések egyéb rész. visz. lévő váll. szemben</t>
  </si>
  <si>
    <t>Änderung der Verbindlichkeiten gegenüber den Gründern bzw. sonstiger langfristiger Verbindlichkeiten +</t>
  </si>
  <si>
    <t xml:space="preserve">Änderung der liquiden Mittel (Positionen I.+II.+III.) </t>
  </si>
  <si>
    <t>Beszámoló dátuma:</t>
  </si>
  <si>
    <t>Variation in cash-flow from investments (Investment cash-flow, 14-16)</t>
  </si>
  <si>
    <t>Purchase of invested assets -</t>
  </si>
  <si>
    <t>Sale of invested assets +</t>
  </si>
  <si>
    <t>Dividends and profit-sharing received +</t>
  </si>
  <si>
    <t>Variation in cash-flow from financial transactions (Financial cash-flow, 17-27)</t>
  </si>
  <si>
    <t>Receipts from shares issue (capital influx) +</t>
  </si>
  <si>
    <t>Receipts from the issue of bonds and securities signifying a creditor relationship +</t>
  </si>
  <si>
    <t>Borrowings +</t>
  </si>
  <si>
    <t>Repayment, termination or redemption of long-term loans and bank deposits +</t>
  </si>
  <si>
    <t>Non-repayable assets received +</t>
  </si>
  <si>
    <t xml:space="preserve">     - of which: convertible bonds </t>
  </si>
  <si>
    <t xml:space="preserve">    Other short-term loans </t>
  </si>
  <si>
    <t xml:space="preserve">    Advances received from customers </t>
  </si>
  <si>
    <t xml:space="preserve">    Accounts payable </t>
  </si>
  <si>
    <t xml:space="preserve">    Bills payable </t>
  </si>
  <si>
    <t xml:space="preserve">    Short-term liabilities to affiliated undertakings </t>
  </si>
  <si>
    <t xml:space="preserve">    Short-term liabilities to independent undertakings </t>
  </si>
  <si>
    <t xml:space="preserve">    Other short-term liabilities </t>
  </si>
  <si>
    <t xml:space="preserve">    Evaluation difference of liabilities</t>
  </si>
  <si>
    <t xml:space="preserve">    Negative evaluation difference of derivatives</t>
  </si>
  <si>
    <t>G. Accrued and deferred liabilities (99.-101. )</t>
  </si>
  <si>
    <t xml:space="preserve">    Deferred income </t>
  </si>
  <si>
    <t>PROFIT AND LOSS ACCOUNTS</t>
  </si>
  <si>
    <t>Annual Report</t>
  </si>
  <si>
    <t xml:space="preserve">  II. JEGYZETT, DE MÉG BE NEM FIZETETT TŐKE (-)</t>
  </si>
  <si>
    <t xml:space="preserve">  III. TŐKETARTALÉK</t>
  </si>
  <si>
    <t xml:space="preserve">  IV. EREDMÉNYTARTALÉK</t>
  </si>
  <si>
    <t xml:space="preserve">  V.  LEKÖTÖTT TARTALÉK</t>
  </si>
  <si>
    <t xml:space="preserve">  VI. ÉRTÉKELÉSI TARTALÉK</t>
  </si>
  <si>
    <t xml:space="preserve">  VII. MÉRLEG SZERINTI EREDMÉNY</t>
  </si>
  <si>
    <t xml:space="preserve">    Céltartalék a várható kötelezettségekre</t>
  </si>
  <si>
    <t xml:space="preserve">    Céltartalék a jövőbeni költségekre</t>
  </si>
  <si>
    <t xml:space="preserve">    Egyéb céltartalék</t>
  </si>
  <si>
    <t xml:space="preserve">    Követelések értékelési különbözete</t>
  </si>
  <si>
    <t>Tárgyi eszközök fordulatszáma</t>
  </si>
  <si>
    <t>Átlagos készletek</t>
  </si>
  <si>
    <t>LIKVIDITÁSI MUTATÓK</t>
  </si>
  <si>
    <t>Lidviditási mutató I. (Current ratio)</t>
  </si>
  <si>
    <t xml:space="preserve">    Geleistete Anzahlungen für immaterielle Vermögensgegenstände </t>
  </si>
  <si>
    <t xml:space="preserve">    Wertberichtigung der immateriellen Vermögesgegenstände </t>
  </si>
  <si>
    <t xml:space="preserve">  II. SACHANLAGEN  (Z. 11.-17. )</t>
  </si>
  <si>
    <t>D.I. JEGYZETT TŐKE</t>
  </si>
  <si>
    <t xml:space="preserve">    Long-term liabilities to independent undertakings </t>
  </si>
  <si>
    <t xml:space="preserve">    Other long-term liabilities </t>
  </si>
  <si>
    <t xml:space="preserve">    Short-term bank loans </t>
  </si>
  <si>
    <t>Követelések e. rész. visz. lévő váll. szemben</t>
  </si>
  <si>
    <t>Előző év</t>
  </si>
  <si>
    <t xml:space="preserve">    Securities signifying a creditor relationship for trading purposes </t>
  </si>
  <si>
    <t xml:space="preserve">    Evaluation difference of investments</t>
  </si>
  <si>
    <t xml:space="preserve">  IV. LIQUID ASSETS  (50.-51.)</t>
  </si>
  <si>
    <t xml:space="preserve">    Cash, checks </t>
  </si>
  <si>
    <t xml:space="preserve">    Bank deposits </t>
  </si>
  <si>
    <t xml:space="preserve">    Accrued income </t>
  </si>
  <si>
    <t xml:space="preserve">    Accrued expenses </t>
  </si>
  <si>
    <t xml:space="preserve">    Deferred expenses </t>
  </si>
  <si>
    <t>TOTAL ASSETS  (1.+27.+52.)</t>
  </si>
  <si>
    <t xml:space="preserve">Equity and Liabilities </t>
  </si>
  <si>
    <t xml:space="preserve">  I. SUBSCRIBED CAPITAL </t>
  </si>
  <si>
    <t xml:space="preserve">  II. SUBSCRIBED CAPITAL UNPAID (-)</t>
  </si>
  <si>
    <t xml:space="preserve">  III. CAPITAL RESERVE </t>
  </si>
  <si>
    <t xml:space="preserve">  IV. ACCUMULATED PROFIT RESERVE </t>
  </si>
  <si>
    <t xml:space="preserve">  V.  TIED-UP RESERVE</t>
  </si>
  <si>
    <t xml:space="preserve">  VI. REVALUATION RESERVE (65.-66.)</t>
  </si>
  <si>
    <t xml:space="preserve">       Revaluation reserve</t>
  </si>
  <si>
    <t xml:space="preserve">       Fair value reserve</t>
  </si>
  <si>
    <t xml:space="preserve">  VII. PROFIT OR LOSS FOR THE YEAR </t>
  </si>
  <si>
    <t>E. Provisions (69.-71.)</t>
  </si>
  <si>
    <t xml:space="preserve">    Provisions for forward liabilities </t>
  </si>
  <si>
    <t xml:space="preserve">    Provisions for forward expenses </t>
  </si>
  <si>
    <t xml:space="preserve">    Other provisions </t>
  </si>
  <si>
    <t>C. Aktív időbeli elhatárolások (53.-55.sor)</t>
  </si>
  <si>
    <t xml:space="preserve">  III. ÉRTÉKPAPÍROK (44.-48. sorok)</t>
  </si>
  <si>
    <t xml:space="preserve">  II. KÖVETELÉSEK (36.-42. sor)</t>
  </si>
  <si>
    <t xml:space="preserve">  IV. PÉNZESZKÖZÖK (50.-51. sor)</t>
  </si>
  <si>
    <t>ESZKÖZÖK (AKTÍVÁK) ÖSSZESEN (1.+27.+52. sor)</t>
  </si>
  <si>
    <t xml:space="preserve">   01. Belföldi értékesítés nettó árbevétele</t>
  </si>
  <si>
    <t xml:space="preserve">   02. Export értékesítés nettó árbevétele</t>
  </si>
  <si>
    <t xml:space="preserve">   03. Saját termelésű készletek állományváltozása</t>
  </si>
  <si>
    <t xml:space="preserve">   04. Saját előállítású eszközök aktívált értéke</t>
  </si>
  <si>
    <t xml:space="preserve">   05. Anyagköltség</t>
  </si>
  <si>
    <t xml:space="preserve">   06. Igénybe vett szolgáltatások értéke</t>
  </si>
  <si>
    <t xml:space="preserve">   07. Egyéb szolgáltatások értéke</t>
  </si>
  <si>
    <t xml:space="preserve">   08. Eladott áruk beszerzési értéke</t>
  </si>
  <si>
    <t xml:space="preserve">   09. Eladott (közvetített) szolgáltatások értéke</t>
  </si>
  <si>
    <t xml:space="preserve">   10. Bérköltség</t>
  </si>
  <si>
    <t xml:space="preserve">   11. Személyi jellegű egyéb kifizetések</t>
  </si>
  <si>
    <t xml:space="preserve">   12. Bérjárulékok</t>
  </si>
  <si>
    <t>VII. EGYÉB RÁFORDÍTÁSOK</t>
  </si>
  <si>
    <t xml:space="preserve">   13. Kapott (járó) osztalék és részesedés</t>
  </si>
  <si>
    <t xml:space="preserve">   15. Befektetett pénzügyi eszközök kamatai, árfolyamnyeresége</t>
  </si>
  <si>
    <t xml:space="preserve">   14. Részesedések értékesítésének árfolyamnyeresége</t>
  </si>
  <si>
    <t xml:space="preserve">   16. Egyéb kapott (járó) kamatok és kamatjellegű bevételek</t>
  </si>
  <si>
    <t xml:space="preserve">   17. Pénzügyi műveletek egyéb bevételei</t>
  </si>
  <si>
    <t xml:space="preserve">   19. Fizetendő kamatok és kamatjellegű ráfordítások</t>
  </si>
  <si>
    <t xml:space="preserve">   18. Befektetett pénzügyi eszközök árfolyamvesztesége</t>
  </si>
  <si>
    <t xml:space="preserve">   21. Pénzügyi műveletek egyéb ráfordításai</t>
  </si>
  <si>
    <t>B. PÉNZÜGYI MŰVELETEK EREDMÉNYE (VIII.-X.)</t>
  </si>
  <si>
    <t xml:space="preserve">X.  RENDKÍVÜLI BEVÉTELEK  </t>
  </si>
  <si>
    <t>XI. RENDKÍVÜLI RÁFORDÍTÁSOK</t>
  </si>
  <si>
    <t>E. ADÓZÁS ELŐTTI EREDMÉNY ( ±C±D)</t>
  </si>
  <si>
    <t>F. ADÓZOTT EREDMÉNY   (±E-XII)</t>
  </si>
  <si>
    <t xml:space="preserve">   22. Eredménytart. igénybe vétele osztalékra, részesedésre</t>
  </si>
  <si>
    <t xml:space="preserve">   23. Jóváhagyott osztalék, részesedés</t>
  </si>
  <si>
    <t xml:space="preserve">   03. Variations in self-manufactured stoks </t>
  </si>
  <si>
    <t xml:space="preserve">   02. Net external sales </t>
  </si>
  <si>
    <t xml:space="preserve">   01. Net domestic sales </t>
  </si>
  <si>
    <t xml:space="preserve">   04. Own work capitalised </t>
  </si>
  <si>
    <t xml:space="preserve">   05. Raw materials and consumables </t>
  </si>
  <si>
    <t xml:space="preserve">   06. Contracted services </t>
  </si>
  <si>
    <t xml:space="preserve">   07. Other service activities </t>
  </si>
  <si>
    <t xml:space="preserve">   08. Original cost of goods sold </t>
  </si>
  <si>
    <t xml:space="preserve">   09. Value of services sold (intermediated)</t>
  </si>
  <si>
    <t xml:space="preserve">   10. Wages and salaries </t>
  </si>
  <si>
    <t xml:space="preserve">   11. Other employee benefits </t>
  </si>
  <si>
    <t xml:space="preserve">   12. Contributions on wages and salaries </t>
  </si>
  <si>
    <t xml:space="preserve">VI.  DEPRECIATION </t>
  </si>
  <si>
    <t xml:space="preserve">VII. OTHER OPERATING CHARGES </t>
  </si>
  <si>
    <t xml:space="preserve">    Egyéb rövid lejáratú kötelezettségek</t>
  </si>
  <si>
    <t xml:space="preserve">    Tartós részesedés kapcsolt vállalkozásban</t>
  </si>
  <si>
    <t>Mindösszesen:</t>
  </si>
  <si>
    <t xml:space="preserve"> </t>
  </si>
  <si>
    <t>Céltartalékok összesen</t>
  </si>
  <si>
    <t>Egyéb hosszú lejáratú kötelezettségek</t>
  </si>
  <si>
    <t>D. Owners' Equity (58.+60.+61.+62.+63.+64.+67.)</t>
  </si>
  <si>
    <t xml:space="preserve">  I/a of which: ownership shares repurchased at face value </t>
  </si>
  <si>
    <t>F. Liabilities  (73.+77.+86.)</t>
  </si>
  <si>
    <t xml:space="preserve">  II. LONG-TERM LIABILITIES  (78.-85. )</t>
  </si>
  <si>
    <t xml:space="preserve"> III. CURRENT LIABILITIES (87. and 89.-97.)</t>
  </si>
  <si>
    <t>TOTAL OWNERS' EQUITY AND LIABILITIES (57.+68.+72.+98.)</t>
  </si>
  <si>
    <t xml:space="preserve">  III. FINANZANLAGEN  (Z. 19.-25.)</t>
  </si>
  <si>
    <t>B. Umlaufvermögen  (Z. 28.+35.+43.+49.)</t>
  </si>
  <si>
    <t>A. Anlagevermögen  (Z. 2.+10.+18.)</t>
  </si>
  <si>
    <t>D. Saját tőke (58.+60.+61.+62.+63.+64.+67. sor)</t>
  </si>
  <si>
    <t>E. Céltartalékok (69.-71. sor)</t>
  </si>
  <si>
    <t>Long-term loans and bank deposits -</t>
  </si>
  <si>
    <t>Non-repayable assets transferred -</t>
  </si>
  <si>
    <t>Variation in liabilities due to founders and in other long-term liabilities +</t>
  </si>
  <si>
    <t>Variation in liquid assets  (I.+II.+III.)  +</t>
  </si>
  <si>
    <t>IX. EXPENSES ON FINANCIAL TRANSACTIONS (18+19±20+21)</t>
  </si>
  <si>
    <t>B. PROFIT OR LOSS FROM FINANCIAL TRANSACTIONS (VIII-X)</t>
  </si>
  <si>
    <t xml:space="preserve">X.  EXTRAORDINARY INCOME  </t>
  </si>
  <si>
    <t xml:space="preserve">XI. EXTRAORDINARY EXPENSES </t>
  </si>
  <si>
    <t>D. EXTRAORDINARY PROFIT OR LOSS  (X-XI)</t>
  </si>
  <si>
    <t>D. RENDKÜLI EREDMÉNY (X-XI)</t>
  </si>
  <si>
    <t>G. MÉRLEG SZERINTI EREDMÉNY (±F+22-23)</t>
  </si>
  <si>
    <t xml:space="preserve">   22. Profit reserves used for dividends and profit-sharing </t>
  </si>
  <si>
    <t xml:space="preserve">   23. Dividends and profit-sharing paid (payable)</t>
  </si>
  <si>
    <t>G.PROFIT OR LOSS FOR THE YEAR (±F+22-23)</t>
  </si>
  <si>
    <t>G. BILANZERGEBNIS (±F+22-23)</t>
  </si>
  <si>
    <t xml:space="preserve">   23. Bestätigte Deividenden und Gewinnanteile </t>
  </si>
  <si>
    <t xml:space="preserve">   22. Entnahmen aus der Gewinnrücklage für dividenden und Gewinnanteile </t>
  </si>
  <si>
    <t>C. ERGEBNIS DER GEWÖHNLICHEN GESCHAFTSTATIGKEIT  (±A±B)</t>
  </si>
  <si>
    <t xml:space="preserve">   01. Nettoumsatzerlöse, Inland</t>
  </si>
  <si>
    <t xml:space="preserve">   02. Nettoumsatzerlöse, Ausland </t>
  </si>
  <si>
    <t>I.   NETTOUMSATZERLÖSE (1+2)</t>
  </si>
  <si>
    <t xml:space="preserve">   03. Bestandsänderung der Vorräte aus eigener Produktion </t>
  </si>
  <si>
    <t xml:space="preserve">   04. Aktivierter Wert der selbst hergestellten Vermögensgegenstände </t>
  </si>
  <si>
    <t>II.  AKTIVIERTE EIGENLEISTUNGEN  (3±4)</t>
  </si>
  <si>
    <t xml:space="preserve">   05. Aufwendungen für Roh-, Hilfs- und Betriebsstoffe</t>
  </si>
  <si>
    <t xml:space="preserve">   06. Aufwendungen für bezogene Leistungen </t>
  </si>
  <si>
    <t xml:space="preserve">   07. Aufwendungen für sonstige Leistungen </t>
  </si>
  <si>
    <t xml:space="preserve">   08. Aufwendungen für bezogene Waren </t>
  </si>
  <si>
    <t xml:space="preserve">   09. Aufwendungen für verkaufte (vermittelte) Leistungen </t>
  </si>
  <si>
    <t>IV.  MATERIALAUFWENDUNGEN  (5+6+7+8+9)</t>
  </si>
  <si>
    <t xml:space="preserve">   10. Lohn- und Gehaltskosten </t>
  </si>
  <si>
    <t xml:space="preserve">   11. Sonstige Personalaufwendungen </t>
  </si>
  <si>
    <t xml:space="preserve">   12. Lohnnebenkosten </t>
  </si>
  <si>
    <t>V.  PERSONALAUFWAND (10+11+12)</t>
  </si>
  <si>
    <t xml:space="preserve">VI. ABSCHREIBUNGEN </t>
  </si>
  <si>
    <t xml:space="preserve">   05. Wert der verkauften (vermittlerten) Leistungen</t>
  </si>
  <si>
    <t xml:space="preserve">   04. Wert der verkauften Waren</t>
  </si>
  <si>
    <t xml:space="preserve">   03. Direct cost of sales</t>
  </si>
  <si>
    <t xml:space="preserve">   04. Value of sold goods for resale</t>
  </si>
  <si>
    <t xml:space="preserve">   05. Value of resold (mediated) services</t>
  </si>
  <si>
    <t xml:space="preserve">   06. Distribution costs</t>
  </si>
  <si>
    <t xml:space="preserve">   07. Administrative expenses</t>
  </si>
  <si>
    <t xml:space="preserve">   08. Other indirect charges</t>
  </si>
  <si>
    <t>IV. Indirect charges of sales</t>
  </si>
  <si>
    <t xml:space="preserve">V.  OTHER INCOME </t>
  </si>
  <si>
    <t xml:space="preserve">VI. OTHER OPERATING CHARGES </t>
  </si>
  <si>
    <t xml:space="preserve">VI. SONSTIGE AUFWENDUNGEN </t>
  </si>
  <si>
    <t xml:space="preserve">V.  SONSTIGE ERTRÄGE </t>
  </si>
  <si>
    <t xml:space="preserve">II.  Direkte Kosten der Verwertung </t>
  </si>
  <si>
    <t xml:space="preserve">III. Brutto Ergebnis von Verwertung </t>
  </si>
  <si>
    <t xml:space="preserve">   06. Vertriebskosten</t>
  </si>
  <si>
    <t xml:space="preserve">   07. Verwaltungskosten</t>
  </si>
  <si>
    <t xml:space="preserve">   08. Sonstige Gemeinkosten</t>
  </si>
  <si>
    <t xml:space="preserve">IV. Indirekte Kosten der Verwertung </t>
  </si>
  <si>
    <t>A. ÜZEMI (üzleti)TEVÉKENYSÉG EREDMÉNYE(±III-IV+V-VI)</t>
  </si>
  <si>
    <t>A. INCOME FROM OPERATIONS (±III-IV+V-VI)</t>
  </si>
  <si>
    <t>A. BETRIEBSERGEBNIS (GESCHÄFTSERGEBNIS) (±III-IV+V-VI)</t>
  </si>
  <si>
    <t xml:space="preserve">   09. Kapott (járó) osztalék és részesedés</t>
  </si>
  <si>
    <t xml:space="preserve">   10. Részesedések értékesítésének árfolyamnyeresége</t>
  </si>
  <si>
    <t xml:space="preserve">   11. Befektetett pénzügyi eszközök kamatai, árfolyamnyeresége</t>
  </si>
  <si>
    <t xml:space="preserve">   12. Egyéb kapott (járó) kamatok és kamatjellegű bevételek</t>
  </si>
  <si>
    <t xml:space="preserve">   13. Pénzügyi műveletek egyéb bevételei</t>
  </si>
  <si>
    <t>VII. PÉNZÜGYI MŰVELETEK BEVÉTELEI (09+10+11+12+13)</t>
  </si>
  <si>
    <t xml:space="preserve">   14. Befektetett pénzügyi eszközök árfolyamvesztesége</t>
  </si>
  <si>
    <t xml:space="preserve">   15. Fizetendő kamatok és kamatjellegű ráfordítások</t>
  </si>
  <si>
    <t xml:space="preserve">   16. Részesedések, értékpapírok, bankberétek értékvesztése</t>
  </si>
  <si>
    <t xml:space="preserve">   17. Pénzügyi műveletek egyéb ráfordításai</t>
  </si>
  <si>
    <t>VIII. PÉNZÜGYI MŰVELETEK RÁFORDÍTÁSAI (14+15+16+17)</t>
  </si>
  <si>
    <t>B. PÉNZÜGYI MŰVELETEK EREDMÉNYE (VII-VIII)</t>
  </si>
  <si>
    <t xml:space="preserve">IX. RENDKÍVÜLI BEVÉTELEK  </t>
  </si>
  <si>
    <t>D. RENDKÜLI EREDMÉNY (IX-X)</t>
  </si>
  <si>
    <t>XI.  Adófizetési kötelezettség</t>
  </si>
  <si>
    <t>F. ADÓZOTT EREDMÉNY   (±E-XI)</t>
  </si>
  <si>
    <t xml:space="preserve">   18. Eredménytart. igénybe vétele osztalékra, részesedésre</t>
  </si>
  <si>
    <t xml:space="preserve">   19. Jóváhagyott osztalék, részesedés</t>
  </si>
  <si>
    <t>G. MÉRLEG SZERINTI EREDMÉNY (±F+18-19)</t>
  </si>
  <si>
    <t xml:space="preserve">    Egyéb tartósan adott kölcsön</t>
  </si>
  <si>
    <t>24.</t>
  </si>
  <si>
    <t>IMMATERIÁLIS JAVAK</t>
  </si>
  <si>
    <t>Beruházásokra adott előlegek</t>
  </si>
  <si>
    <t>Cancellation of shares, disinvestment (capital reduction) -</t>
  </si>
  <si>
    <t>Redeemed bonds and securities signifying a creditor relationship -</t>
  </si>
  <si>
    <t>Loan installment payments -</t>
  </si>
  <si>
    <t xml:space="preserve">    Szellemi termékek</t>
  </si>
  <si>
    <t xml:space="preserve">    Üzleti vagy cégérték</t>
  </si>
  <si>
    <t xml:space="preserve">    Immateriális javakra adott előlegek</t>
  </si>
  <si>
    <t>Serial numb.</t>
  </si>
  <si>
    <t>Modifications relation to prior year</t>
  </si>
  <si>
    <t>Ide írandó a megfelelő szám</t>
  </si>
  <si>
    <t>Készletek</t>
  </si>
  <si>
    <t xml:space="preserve">    Egyéb tartós részesedés</t>
  </si>
  <si>
    <t>22.</t>
  </si>
  <si>
    <t>Änderung der Lieferantenschulden  +</t>
  </si>
  <si>
    <t>Änderung der sonstigen kurzfristigen Verbindlichkeiten +</t>
  </si>
  <si>
    <t>Änderung der passiven Rechnungsabgrenzungsposten +</t>
  </si>
  <si>
    <t>Änderung der Käuferforderungen +</t>
  </si>
  <si>
    <t>Änderung des Umlaufvermögens (ohne Käuferforderungen und liquide Mittel) +</t>
  </si>
  <si>
    <t>Fizetett, fizetendő adó (nyereség után) -</t>
  </si>
  <si>
    <t>Fizetett, fizetendő osztalék, részesedés -</t>
  </si>
  <si>
    <t>Befektetett eszközök beszerzése -</t>
  </si>
  <si>
    <t>Befektetett eszközök eladása +</t>
  </si>
  <si>
    <t>Kapott osztalék, részesedés +</t>
  </si>
  <si>
    <t>Részvénykibocsátás, tőkebevonás bevétele +</t>
  </si>
  <si>
    <t>Hitel és kölcsön felvétele +</t>
  </si>
  <si>
    <t>Véglegesen kapott pénzeszköz +</t>
  </si>
  <si>
    <t>Részvénybevonás, tőkekivonás (tőkeleszállítás) -</t>
  </si>
  <si>
    <t>Hitel és kölcsön törlesztése, visszafizetése -</t>
  </si>
  <si>
    <t xml:space="preserve">    Beruházásokra adott előleg</t>
  </si>
  <si>
    <t>17.</t>
  </si>
  <si>
    <t xml:space="preserve">    Tárgyi eszközök értékhelyesbítése</t>
  </si>
  <si>
    <t>18.</t>
  </si>
  <si>
    <t>Céltartalék a várható kötelezettségekre</t>
  </si>
  <si>
    <t>Céltartalék a jövőbeni költségekre</t>
  </si>
  <si>
    <t>Egyéb céltartalék</t>
  </si>
  <si>
    <t>Address:</t>
  </si>
  <si>
    <t>Anschrift:</t>
  </si>
  <si>
    <t>Firmenname:</t>
  </si>
  <si>
    <t>The Company's name:</t>
  </si>
  <si>
    <t>A vállalkozás megnevezése:</t>
  </si>
  <si>
    <t xml:space="preserve">Összeg   </t>
  </si>
  <si>
    <t>Annual Report  Balance sheet  "Version "A"</t>
  </si>
  <si>
    <t>Simplified Financial Statements Balance sheet  "Version "A""</t>
  </si>
  <si>
    <t>Vereinfachten Jahresabschluss Bilanz (Variate"A")</t>
  </si>
  <si>
    <t>Jahresabschluss</t>
  </si>
  <si>
    <t>Jahresabschluss Bilanz (Variate "A")</t>
  </si>
  <si>
    <t>Eredménytartalék</t>
  </si>
  <si>
    <t>Értékelési tartalék</t>
  </si>
  <si>
    <t xml:space="preserve">    Egyéb berendezések, felszerelések, járművek</t>
  </si>
  <si>
    <t>14.</t>
  </si>
  <si>
    <t xml:space="preserve">    Tenyészállatok</t>
  </si>
  <si>
    <t>15.</t>
  </si>
  <si>
    <t xml:space="preserve">    Beruházások, felújítások</t>
  </si>
  <si>
    <t>16.</t>
  </si>
  <si>
    <t>Befektetett eszközök</t>
  </si>
  <si>
    <t>Immateriális javak</t>
  </si>
  <si>
    <t>Tárgyi eszközök</t>
  </si>
  <si>
    <t>Difference between formation and utilization of provisions +</t>
  </si>
  <si>
    <t>Invested assets sold +</t>
  </si>
  <si>
    <t>Variation in accounts payable +</t>
  </si>
  <si>
    <t>"A" Mérleg</t>
  </si>
  <si>
    <t>V.  Egyéb bevételek</t>
  </si>
  <si>
    <t xml:space="preserve">      V. sorból: visszaírt értékvesztés</t>
  </si>
  <si>
    <t xml:space="preserve">      VI. sorból: visszaírt értékvesztés</t>
  </si>
  <si>
    <t>Egyszerűsített éves beszámoló MÉRLEG "A" típus</t>
  </si>
  <si>
    <t>(Nach dem Umsatzkostenverfahren)</t>
  </si>
  <si>
    <t>des Unternehmers</t>
  </si>
  <si>
    <t>Pénzeszközök+Értékpapírok</t>
  </si>
  <si>
    <t>Likviditási mutató III.</t>
  </si>
  <si>
    <t>VAGYONI HELYZET MUTATÓI</t>
  </si>
  <si>
    <t>Mutató megnevezése</t>
  </si>
  <si>
    <t>Mutató számítása</t>
  </si>
  <si>
    <t xml:space="preserve">  II. TANGIBLE ASSETS  (11.-17.)</t>
  </si>
  <si>
    <t xml:space="preserve">    Land and buildings and rights to immovables </t>
  </si>
  <si>
    <t xml:space="preserve">    Plant and machinery, vehicles </t>
  </si>
  <si>
    <t xml:space="preserve">    Other equipment, fixture and fittings, vehicles </t>
  </si>
  <si>
    <t xml:space="preserve">    Breeding stock </t>
  </si>
  <si>
    <t xml:space="preserve">    Assets in course of construction </t>
  </si>
  <si>
    <t xml:space="preserve">     Prepayment on assets in course of construction </t>
  </si>
  <si>
    <t xml:space="preserve">    Adjusted value of tangible assets </t>
  </si>
  <si>
    <t xml:space="preserve">    Long-term participations in affiliated undertakings </t>
  </si>
  <si>
    <t xml:space="preserve">    Long-term credit to affiliated undertakings</t>
  </si>
  <si>
    <t xml:space="preserve">    Other long-term participations </t>
  </si>
  <si>
    <t xml:space="preserve">     Long-term loan to independent undertakings  </t>
  </si>
  <si>
    <t xml:space="preserve">    Other long-term loans </t>
  </si>
  <si>
    <t xml:space="preserve">    Securities signifying a long-term creditor relationship </t>
  </si>
  <si>
    <t xml:space="preserve">    Adjusted value of financial investments </t>
  </si>
  <si>
    <t xml:space="preserve">    Evaluation difference of financial assets</t>
  </si>
  <si>
    <t>BALANCE-SHEET</t>
  </si>
  <si>
    <t xml:space="preserve">  I. INVENTORIES (29.-34.)</t>
  </si>
  <si>
    <t xml:space="preserve">    Raw materials and consumables</t>
  </si>
  <si>
    <t xml:space="preserve">    Work in progress, intermediate and semi-finished products </t>
  </si>
  <si>
    <t xml:space="preserve">    Animals for breeding and fattening and other livestock </t>
  </si>
  <si>
    <t xml:space="preserve">    Finished products </t>
  </si>
  <si>
    <t xml:space="preserve">    Goods </t>
  </si>
  <si>
    <t xml:space="preserve">    Prepayments on inventories</t>
  </si>
  <si>
    <t xml:space="preserve">  II. RECEIVABLES (36.-42.)</t>
  </si>
  <si>
    <t xml:space="preserve">    Accounts receivables </t>
  </si>
  <si>
    <t xml:space="preserve">    Receivables from affiliated undertakings </t>
  </si>
  <si>
    <t xml:space="preserve">    Receivables from independent undertakings </t>
  </si>
  <si>
    <t xml:space="preserve">    Bills receivable </t>
  </si>
  <si>
    <t xml:space="preserve">    Other receivables </t>
  </si>
  <si>
    <t xml:space="preserve">    Evaluation difference of debtors</t>
  </si>
  <si>
    <t xml:space="preserve">    Positive evaluation dirrerence of derivatives</t>
  </si>
  <si>
    <t xml:space="preserve">  III. SECURITIES (44.-48.)</t>
  </si>
  <si>
    <t xml:space="preserve">    Participations in affiliated undertakings </t>
  </si>
  <si>
    <t xml:space="preserve">    Other participations </t>
  </si>
  <si>
    <t xml:space="preserve">    Own shares and own partnership shares </t>
  </si>
  <si>
    <t>Szállítói kötelezettségek és váltótart.</t>
  </si>
  <si>
    <t>Eszközök összesen:</t>
  </si>
  <si>
    <t>Források összesen:</t>
  </si>
  <si>
    <t>Likviditási mutató IV.</t>
  </si>
  <si>
    <t>Saját tőke hatékonysága</t>
  </si>
  <si>
    <t>Adózott eredmény</t>
  </si>
  <si>
    <t>CASH-FLOW ÖSSZETEVŐI</t>
  </si>
  <si>
    <t>Megoszlás</t>
  </si>
  <si>
    <t>Források</t>
  </si>
  <si>
    <t>Folyamatos működésből</t>
  </si>
  <si>
    <t>Befektetési tevékenységből</t>
  </si>
  <si>
    <t>Pénzügyi műveletekből</t>
  </si>
  <si>
    <t>Felhasználások</t>
  </si>
  <si>
    <t>Folyamatos működésre</t>
  </si>
  <si>
    <t>Befektetési tevékenységre</t>
  </si>
  <si>
    <t>Pénzügyi műveletekre</t>
  </si>
  <si>
    <t>Felhasználások összesen</t>
  </si>
  <si>
    <t>Eszközök (aktívák)</t>
  </si>
  <si>
    <t>Einnahmen aus Aktienemissionen und Kapitaleinbeziehungen +</t>
  </si>
  <si>
    <t>Einnahmen aus der Begebung von Anleihen bzw. ein Kreditverhältnis verköpernden Wertpapieren +</t>
  </si>
  <si>
    <t>Aufnahme von Krediten und Darlehen +</t>
  </si>
  <si>
    <t>Tilgung, Auflösung bzw. Einlösung von langfrisig gewährten Darlehen und angelegten Bankguthaben +</t>
  </si>
  <si>
    <t>Endgültig erhaltene Geldmittel +</t>
  </si>
  <si>
    <t xml:space="preserve">  Ebből: visszaírt értékvesztés</t>
  </si>
  <si>
    <t xml:space="preserve">  including: loss in value marked back</t>
  </si>
  <si>
    <t xml:space="preserve">  aus der Zeile III.: zurückgeschriebene Wertverluste </t>
  </si>
  <si>
    <t>Egyéb szolgáltatások értéke</t>
  </si>
  <si>
    <t>Eladott áruk beszerzési értéke</t>
  </si>
  <si>
    <t>19.</t>
  </si>
  <si>
    <t>VI. ÉRTÉKCSÖKKENÉSI LEÍRÁS</t>
  </si>
  <si>
    <t>20.</t>
  </si>
  <si>
    <t xml:space="preserve">  aus der Zeile 17.: Bewertungsdifferenz</t>
  </si>
  <si>
    <t xml:space="preserve">  Ebből: kapcsolt vállalkozásnak adott</t>
  </si>
  <si>
    <t>Üzemi (üzleti) eredmény</t>
  </si>
  <si>
    <t>Tőkearányos üzleti eredmény</t>
  </si>
  <si>
    <t>Eszközarányos üzleti eredmény</t>
  </si>
  <si>
    <t>Összes eszköz</t>
  </si>
  <si>
    <t>Üzemi ered-  mény %-ban</t>
  </si>
  <si>
    <t>A jövedelmezőség alakulása</t>
  </si>
  <si>
    <t>Részesedés kapcsolt vállalkozásban</t>
  </si>
  <si>
    <t>Egyéb részesedés</t>
  </si>
  <si>
    <t>Saját részvények, saját üzletrészek</t>
  </si>
  <si>
    <t>II.</t>
  </si>
  <si>
    <t>III.</t>
  </si>
  <si>
    <t>Anyagköltség</t>
  </si>
  <si>
    <t>Eszközök összetétele</t>
  </si>
  <si>
    <t>Megnevezés</t>
  </si>
  <si>
    <t>Változás (%)</t>
  </si>
  <si>
    <t>Részarány (%)</t>
  </si>
  <si>
    <t>Aktív időbeli elhatárolások</t>
  </si>
  <si>
    <t>ESZKÖZÖK (AKTIVÁK) ÖSSZESEN</t>
  </si>
  <si>
    <t>Források összetétele</t>
  </si>
  <si>
    <t>Saját tőke</t>
  </si>
  <si>
    <t>Jegyzett tőke</t>
  </si>
  <si>
    <t xml:space="preserve">    Tartós köt.-ek egyéb rész. visz. lévő váll. szemben</t>
  </si>
  <si>
    <t xml:space="preserve">    Egyéb hosszú lejáratú kötelezettségek</t>
  </si>
  <si>
    <t>Szokásos tevékenységből származó pénzeszköz változás</t>
  </si>
  <si>
    <t>01.</t>
  </si>
  <si>
    <t>Összes forrás</t>
  </si>
  <si>
    <t>Kötelezettségek aránya</t>
  </si>
  <si>
    <t>Tőke multiplikátor</t>
  </si>
  <si>
    <t>Tőke forgási sebessége</t>
  </si>
  <si>
    <t>Nettó árbevétel</t>
  </si>
  <si>
    <t>23.</t>
  </si>
  <si>
    <t>Előző év elötti év</t>
  </si>
  <si>
    <t>Tartósan befektett eszközök aránya</t>
  </si>
  <si>
    <t>Befektetett eszközök fedezettsége</t>
  </si>
  <si>
    <t>Tárgyi eszközök fedezettsége</t>
  </si>
  <si>
    <t>Tőkeerősség (Saját tőke arány)</t>
  </si>
  <si>
    <t>TÁRGYI ESZKÖZÖK</t>
  </si>
  <si>
    <t>Lidviditási mutató II. (Quick ratio -gyors ráta)</t>
  </si>
  <si>
    <t>Forgóeszközök-Készletek</t>
  </si>
  <si>
    <t>Lidviditási mutató III.</t>
  </si>
  <si>
    <t>Mérleg "A" változat</t>
  </si>
  <si>
    <t>Szállítók átfutási                                 ideje</t>
  </si>
  <si>
    <t xml:space="preserve">    Alapítás-átszervezés aktívált értéke</t>
  </si>
  <si>
    <t xml:space="preserve">    Kísérleti fejlesztés aktívált értéke</t>
  </si>
  <si>
    <t xml:space="preserve">    Vagyoni értékű jogok</t>
  </si>
  <si>
    <t xml:space="preserve">  Igénybe vett szolgáltatások értéke</t>
  </si>
  <si>
    <t xml:space="preserve">  Nettó árbevétel</t>
  </si>
  <si>
    <t xml:space="preserve">  Saját termelésű készletek állományváltozása</t>
  </si>
  <si>
    <t xml:space="preserve">  Saját előállítású eszközök aktívált értéke</t>
  </si>
  <si>
    <t xml:space="preserve"> Bruttó árbevétel</t>
  </si>
  <si>
    <t xml:space="preserve">  Anyagköltség</t>
  </si>
  <si>
    <t xml:space="preserve">  Egyéb szolgáltatások értéke</t>
  </si>
  <si>
    <t xml:space="preserve">  Eladott áruk beszerzési értéke</t>
  </si>
  <si>
    <t xml:space="preserve">  Eladott (közvetített) szolgáltatások értéke</t>
  </si>
  <si>
    <t xml:space="preserve"> Anyagjellegű ráfordítások</t>
  </si>
  <si>
    <t xml:space="preserve">  Bérköltség</t>
  </si>
  <si>
    <t xml:space="preserve">  Személyi jellegű egyéb kifizetések</t>
  </si>
  <si>
    <t xml:space="preserve">  Bérjárulékok</t>
  </si>
  <si>
    <t xml:space="preserve"> Személyi jellegű ráfordítások</t>
  </si>
  <si>
    <t>Kisértékű tárgyi eszközök</t>
  </si>
  <si>
    <t>Befektetett pénzügyi eszközök</t>
  </si>
  <si>
    <t>Forgóeszközök</t>
  </si>
  <si>
    <t>Gezahlte bzw. zu zahlende Dividenden und Gewinnanteile -</t>
  </si>
  <si>
    <t>Mittelzufluss bzw.-abfluss aus der Investitionstätigkeit (Investitions-Cash-Flow, Positionen 14 bis 16)</t>
  </si>
  <si>
    <t>Anschaffung von Anlagevermögen -</t>
  </si>
  <si>
    <t>Anderung der Lieferantenverplichtung von Investitionsgütern</t>
  </si>
  <si>
    <t>Erhaltene Dividenden und Gewinnanteile +</t>
  </si>
  <si>
    <t>A. Befektetett eszközök (2.+10.+18 sor)</t>
  </si>
  <si>
    <t>I. IMMATERIÁLIS JAVAK (3.-9. sorok)</t>
  </si>
  <si>
    <t>1. Alapítás-átszervezés aktívált értéke</t>
  </si>
  <si>
    <t>2. Kísérleti fejlesztés aktivált értéke</t>
  </si>
  <si>
    <t>3. Vagyoni értékű jogok</t>
  </si>
  <si>
    <t>4. Szellemi termékek</t>
  </si>
  <si>
    <t>5. Üzleti vagy cégérték</t>
  </si>
  <si>
    <t>6. Immateriális javakra adott előlegek</t>
  </si>
  <si>
    <t>7. Immateriális javak értékhelyesbítése</t>
  </si>
  <si>
    <t>II. TÁRGYI ESZKÖZÖK (11.-17. sorok)</t>
  </si>
  <si>
    <t>1. Ingatlanok és a kapcsolódó vagyoni értékű jogok</t>
  </si>
  <si>
    <t>2. Műszaki berendezések, gépek, járművek</t>
  </si>
  <si>
    <t>3. Egyéb berendezések, felszerelések, járművek</t>
  </si>
  <si>
    <t>4. Tenyészállatok</t>
  </si>
  <si>
    <t>5. Beruházások, felújítások</t>
  </si>
  <si>
    <t>6. Beruházásokra adott előlegek</t>
  </si>
  <si>
    <t>7. Tárgyi eszközök értékhelyesbítése</t>
  </si>
  <si>
    <t>III. BEFEKTETETT PÉNZÜGYI ESZKÖZÖK (19.-28. sorok)</t>
  </si>
  <si>
    <t xml:space="preserve">  III. FINANCIAL INVESTMENTS (19.-28.)</t>
  </si>
  <si>
    <t xml:space="preserve">  III. FINANZANLAGEN  (Z. 19.-28.)</t>
  </si>
  <si>
    <t>1. Tartós részesedés kapcsolt vállalkozásban</t>
  </si>
  <si>
    <t>2. Tartósan adott kölcsön kapcsolt vállalkozásban</t>
  </si>
  <si>
    <t>3. Tartós jelentős tulajdoni részesedés</t>
  </si>
  <si>
    <t xml:space="preserve">    Long-term major participating interests</t>
  </si>
  <si>
    <t xml:space="preserve"> Dauerhafte bedeutende Beteiligung</t>
  </si>
  <si>
    <t>4. Tartósan adott kölcsön jelentős tulajdoni részesedési viszonyban álló vállalkozásban</t>
  </si>
  <si>
    <t xml:space="preserve">    Long-term loans to companies linked by virtue of major participating interests</t>
  </si>
  <si>
    <t xml:space="preserve"> Dauerhaft erteilte Ausleihungen an Unternehmen in einem bedeutenden Beteiligungsverhältnis</t>
  </si>
  <si>
    <t>5. Egyéb tartós részesedés</t>
  </si>
  <si>
    <t>6. Tartósan adott kölcsön egyéb részesedési viszonyban álló vállalkozásban</t>
  </si>
  <si>
    <t>7. Egyéb tartósan adott kölcsön</t>
  </si>
  <si>
    <t>8. Tartós hitelviszonyt megtestesítő értékpapír</t>
  </si>
  <si>
    <t>9. Befektetett pénzügyi eszközök értékhelyesbítése</t>
  </si>
  <si>
    <t>10. Befektetett pénzügyi eszközök értékelési különbözete</t>
  </si>
  <si>
    <t>B. Forgóeszközök (30.+37.+46.+53)</t>
  </si>
  <si>
    <t>B. Current Assets  (30.+37.+46.+53.)</t>
  </si>
  <si>
    <t>B. Umlaufvermögen  (Z. 30.+37.+46.+53.)</t>
  </si>
  <si>
    <t>I. KÉSZLETEK (31-36. sorok)</t>
  </si>
  <si>
    <t xml:space="preserve">  I. INVENTORIES (31.-36.)</t>
  </si>
  <si>
    <t xml:space="preserve">  I. VORRÄTE  (Z. 31.-36.)</t>
  </si>
  <si>
    <t>1. Anyagok</t>
  </si>
  <si>
    <t>2. Befejezetlen termelés és félkész termékek</t>
  </si>
  <si>
    <t>3. Növendék-, hízó- és egyéb állatok</t>
  </si>
  <si>
    <t>4. Késztermékek</t>
  </si>
  <si>
    <t>5. Áruk</t>
  </si>
  <si>
    <t>6. Készletekre adott előlegek</t>
  </si>
  <si>
    <t>II. KÖVETELÉSEK (38.-45.sorok)</t>
  </si>
  <si>
    <t xml:space="preserve">  II. RECEIVABLES (38.-45.)</t>
  </si>
  <si>
    <t xml:space="preserve">  II. FORDERUNGEN  (Z. 38.-45.)</t>
  </si>
  <si>
    <t>1. Követelések áruszállításból és szolgáltatásból (vevők)</t>
  </si>
  <si>
    <t>2. Követelések kapcsolt vállalkozással szemben</t>
  </si>
  <si>
    <t>3. Követelések jelentős tulajdoni részesedési viszonyban lévő vállalkozással szemben</t>
  </si>
  <si>
    <t xml:space="preserve">    Amounts owed by companies with which the company is linked by virtue of major participating interests</t>
  </si>
  <si>
    <t xml:space="preserve">    Forderungen gegen Unternehmen in einem bedeutenden Beteiligungsverhältnis</t>
  </si>
  <si>
    <t>4. Követelések egyéb részesedési viszonyban lévő vállalkozással szemben</t>
  </si>
  <si>
    <t>5. Váltókövetelések</t>
  </si>
  <si>
    <t>6. Egyéb követelések</t>
  </si>
  <si>
    <t>7. Követelések értékelési különbözete</t>
  </si>
  <si>
    <t>8. Származékos ügyletek pozitív értékelési különbözete</t>
  </si>
  <si>
    <t>III. ÉRTÉKPAPÍROK (47.-52. sorok)</t>
  </si>
  <si>
    <t xml:space="preserve">  III. SECURITIES (47.-52.)</t>
  </si>
  <si>
    <t xml:space="preserve">  III. WERTPAPIERE  (Z. 47.-52.)</t>
  </si>
  <si>
    <t>1. Részesedés kapcsolt vállalkozásban</t>
  </si>
  <si>
    <t>2. Jelentős tulajdoni részesedés</t>
  </si>
  <si>
    <t xml:space="preserve">    Major participating interests</t>
  </si>
  <si>
    <t xml:space="preserve">    Bedeutende Eigentumsanteile</t>
  </si>
  <si>
    <t>3. Egyéb részesedés</t>
  </si>
  <si>
    <t>4. Saját részvények, saját üzletrészek</t>
  </si>
  <si>
    <t>5. Forgatási célú hitelviszonyt megtestesítő értékpapírok</t>
  </si>
  <si>
    <t>6. Értékpapírok értékelési különbözete</t>
  </si>
  <si>
    <t>IV. PÉNZESZKÖZÖK (54.-55.sorok)</t>
  </si>
  <si>
    <t>1. Pénztár, csekkek</t>
  </si>
  <si>
    <t>2. Bankbetétek</t>
  </si>
  <si>
    <t>C. Aktív időbeli elhatárolások (57.-59.sorok)</t>
  </si>
  <si>
    <t>C. Accrued and deferred assets (57-59.)</t>
  </si>
  <si>
    <t>1. Bevételek aktív időbeli elhatárolása</t>
  </si>
  <si>
    <t>2. Költségek, ráfordítások aktív időbeli elhatárolása</t>
  </si>
  <si>
    <t>3. Halasztott ráfordítások</t>
  </si>
  <si>
    <t>ESZKÖZÖK összesen  (1.+29.+56)</t>
  </si>
  <si>
    <t>TOTAL ASSETS  (1.+29.+56.)</t>
  </si>
  <si>
    <t>MITTEL (AKTIVAS) INSGESAMT (Z. 01.+29.+56.)</t>
  </si>
  <si>
    <t>D. Saját tőke  (62.+64.+65.+66.+67+68+71.)</t>
  </si>
  <si>
    <t>D. Owners' Equity (62.+64.+65.+66.+67.+68.+71.)</t>
  </si>
  <si>
    <t>D. Eigenkapital  (Z. 62.+64.+65.+66.+67.+68.+71.)</t>
  </si>
  <si>
    <t>Ebből: visszavásárolt tulajdoni részesedés névértéken</t>
  </si>
  <si>
    <t xml:space="preserve">  aus der Zeile 62.: zurückgekaufter Eigentumsanteil zum Nennwert </t>
  </si>
  <si>
    <t>II. JEGYZETT DE MÉG BE NEM FIZETETT TŐKE (-)</t>
  </si>
  <si>
    <t>V. LEKÖTÖTT TARTALÉK</t>
  </si>
  <si>
    <t>1. Értékhelyesbítés értékelési tartaléka</t>
  </si>
  <si>
    <t>2. Valós értékelés értékelési tartaléka</t>
  </si>
  <si>
    <t>VII. ADÓZOTT EREDMÉNY</t>
  </si>
  <si>
    <t xml:space="preserve">  VII. PROFIT AFTER TAXES</t>
  </si>
  <si>
    <t>E. Céltartalékok  (73-75)</t>
  </si>
  <si>
    <t>E. Provisions (73.-75.)</t>
  </si>
  <si>
    <t>E. Rüxkstellungen  (Z. 73.-75.)</t>
  </si>
  <si>
    <t>1. Céltartalék a várható kötelezettségekre</t>
  </si>
  <si>
    <t>2. Céltartalék a jövőbeni költségekre</t>
  </si>
  <si>
    <t>3. Egyéb céltartalék</t>
  </si>
  <si>
    <t>F. Kötelezettségek  (77.+ 82.+ 92. sor)</t>
  </si>
  <si>
    <t>F. Liabilities  (77.+82.+92.)</t>
  </si>
  <si>
    <t>F. Verbindlichkeiten  (Z. 77.+82.+92.)</t>
  </si>
  <si>
    <t>I. HÁTRASOROLT KÖTELEZETTSÉGEK (78.-81. sorok)</t>
  </si>
  <si>
    <t xml:space="preserve"> I. SUBORDINATED LIABILITIES  (78.-81.)  </t>
  </si>
  <si>
    <t xml:space="preserve"> I. NACHRANGIGE VERBINDLICHKEITEN  (78.-81. sor)  </t>
  </si>
  <si>
    <t>1. Hátrasorolt kötelezettségek kapcsolt vállalkozással szemben</t>
  </si>
  <si>
    <t>2. Hátrasorolt kötelezettségek jelentős tulajdoni viszonyban lévő vállalkozással szemben</t>
  </si>
  <si>
    <t xml:space="preserve">    Subordinated liabilities to companies linked by virtue of major participating interests</t>
  </si>
  <si>
    <t xml:space="preserve">    Nachrangige Verbindlichkeiten gegen Unternehmen in einem bedeutenden Beteiligungsverhältnis</t>
  </si>
  <si>
    <t>3. Hátrasorolt kötelezettségek egyéb részesedési viszonyban lévő vállalkozással szemben</t>
  </si>
  <si>
    <t>4. Hátrasorolt kötelezettségek egyéb gazdálkodóval szemben</t>
  </si>
  <si>
    <t>II. HOSSZÚ LEJÁRATÚ KÖTELEZETTSÉGEK  (83.-91. sorok)</t>
  </si>
  <si>
    <t xml:space="preserve">  II. LONG-TERM LIABILITIES  (83.-91. )</t>
  </si>
  <si>
    <t xml:space="preserve">  II. LANGFRISTIGE VERBINDLICHKEITEN  (Z. 83.-91.)</t>
  </si>
  <si>
    <t>1. Hosszú lejáratra kapott kölcsönök</t>
  </si>
  <si>
    <t>2. Átváltoztatható és átváltozó kötvények</t>
  </si>
  <si>
    <t>3. Tartozások kötvénykibocsátásból</t>
  </si>
  <si>
    <t>4. Beruházási és fejlesztési hitelek</t>
  </si>
  <si>
    <t>5. Egyéb hosszú lejáratú hitelek</t>
  </si>
  <si>
    <t>6. Tartós kötelezettségek kapcsolt vállalkozással szemben</t>
  </si>
  <si>
    <t>7. Tartós kötelezettségek jelentős tulajdoni részesedési viszonyban lévő vállalkozásokkal szemben</t>
  </si>
  <si>
    <t xml:space="preserve">    Long-term liabilities to companies linked by virtue of major participating interest</t>
  </si>
  <si>
    <t xml:space="preserve">    Dauerhafte Verbindlichkeiten gegen Unternehmen in einem bedeutenden Beteiligungsverhältnis</t>
  </si>
  <si>
    <t>8. Tartós kötelezettségek egyéb részesedési viszonyban lévő vállalkozással szemben</t>
  </si>
  <si>
    <t>9. Egyéb hosszú lejáratú kötelezettségek</t>
  </si>
  <si>
    <t>III. RÖVID LEJÁRATÚ KÖTELEZETTSÉGEK (93.+95.-104. sorok)</t>
  </si>
  <si>
    <t xml:space="preserve"> III. CURRENT LIABILITIES (93. and 95.-104.)</t>
  </si>
  <si>
    <t xml:space="preserve"> III. KURZFRISTIGE VERBINDLICHKEITEN  (93. und 95.-104.)</t>
  </si>
  <si>
    <t>1. Rövid lejáratú kölcsönök</t>
  </si>
  <si>
    <t xml:space="preserve">     - aus der Zeile 93.: Wandelschuldvercshreibungen </t>
  </si>
  <si>
    <t>2. Rövid lejáratú hitelek</t>
  </si>
  <si>
    <t>3. Vevőktől kapott előlegek</t>
  </si>
  <si>
    <t>4. Kötelezettségek áruszállításból és szolgáltatásból (szállítók)</t>
  </si>
  <si>
    <t>5. Váltótartozások</t>
  </si>
  <si>
    <t>6. Rövid lejáratú kötelezettségek kapcsolt vállalkozással szemben</t>
  </si>
  <si>
    <t>7. Rövid lejáratú kötelezettségek jelentős tulajdoni viszonyban lévő vállalkozásokkal szemben</t>
  </si>
  <si>
    <t xml:space="preserve">    Short-term liabilities towards companies with significant ownership</t>
  </si>
  <si>
    <t>8. Rövid lejáratú kötelezettségek egyéb részesedési viszonyban lévő vállalkozással szemben</t>
  </si>
  <si>
    <t>9. Egyéb rövid lejáratú kötelezettségek</t>
  </si>
  <si>
    <t>10. Kötelezettségek értékelési különbözete</t>
  </si>
  <si>
    <t>11. Származékos ügyletek negatív értékelési különbözete</t>
  </si>
  <si>
    <t>G. Passzív időbeli elhatárolások  (106.-108. sorok)</t>
  </si>
  <si>
    <t>G. Accrued and deferred liabilities (106.-108. )</t>
  </si>
  <si>
    <t>G. Passive Rechnungsabgrenzungsposten (Z. 106.-108.)</t>
  </si>
  <si>
    <t>1. Bevételek passzív időbeli elhatárolása</t>
  </si>
  <si>
    <t>2. Költségek, ráfordítások passzív időbeli elhatárolása</t>
  </si>
  <si>
    <t>3. Halasztott bevételek</t>
  </si>
  <si>
    <t>Források összesen  (61.+72.+76.+105. sor)</t>
  </si>
  <si>
    <t>TOTAL OWNERS' EQUITY AND LIABILITIES (61.+72.+76.+105.)</t>
  </si>
  <si>
    <t>QUELLEN (PASSIVA) INSGESAMT (Z.61.+72.+76.+105.)</t>
  </si>
  <si>
    <t>Összköltséges teljes</t>
  </si>
  <si>
    <t>nature of expense method</t>
  </si>
  <si>
    <t xml:space="preserve">  nach dem Gesamtkostenverfahren</t>
  </si>
  <si>
    <t>01. Belföldi értékesítés nettó árbevétele</t>
  </si>
  <si>
    <t>02. Exportértékesítés nettó árbevétele</t>
  </si>
  <si>
    <t>I. ÉRTÉKESÍTÉS NETTÓ ÁRBEVÉTELE (01+02)</t>
  </si>
  <si>
    <t>03. Saját termelésű készletek állományváltozása</t>
  </si>
  <si>
    <t>04. Saját előállítású eszközök aktivált értéke</t>
  </si>
  <si>
    <t>II. AKTIVÁLT SAJÁT TELJESÍTMÉNYEK ÉRTÉKE (03+04)</t>
  </si>
  <si>
    <t>Ebből: visszaírt értékvesztés</t>
  </si>
  <si>
    <t>05. Anyagköltség</t>
  </si>
  <si>
    <t>06. Igénybe vett szolgáltatások értéke</t>
  </si>
  <si>
    <t>07. Egyéb szolgáltatások értéke</t>
  </si>
  <si>
    <t>08. Eladott áruk beszerzési értéke</t>
  </si>
  <si>
    <t>09. Eladott (közvetített) szolgáltatások értéke</t>
  </si>
  <si>
    <t>IV. ANYAGJELLEGŰ RÁFORDÍTÁSOK  (05+06+07+08+09)</t>
  </si>
  <si>
    <t>10. Bérköltség</t>
  </si>
  <si>
    <t>11. Személyi jellegű egyéb kifizetések</t>
  </si>
  <si>
    <t>12. Bérjárulékok</t>
  </si>
  <si>
    <t>V. SZEMÉLYI JELLEGŰ RÁFORDÍTÁSOK (10+11+12)</t>
  </si>
  <si>
    <t>Ebből: értékvesztés</t>
  </si>
  <si>
    <t>A. ÜZEMI (ÜZLETI) TEVÉKENYSÉG EREDMÉNYE  (I+II+III-IV-V-VI-VII)</t>
  </si>
  <si>
    <t>13. Kapott (járó) osztalék és részesedés</t>
  </si>
  <si>
    <t>Ebből: kapcsolt vállalkozástól kapott</t>
  </si>
  <si>
    <t>14. Részesedésekből származó bevételek, árfolyamnyereségek</t>
  </si>
  <si>
    <t xml:space="preserve">   14. Income from participating interests, capital gains</t>
  </si>
  <si>
    <t xml:space="preserve">   14. Erträge und Kursgewinne aus Beteiligungen</t>
  </si>
  <si>
    <t>15. Befektetett pénzügyi eszközökből (értékpapírokból, kölcsönökből) származó bevételek, árfolyamnyereségek</t>
  </si>
  <si>
    <t xml:space="preserve">   15. Income from financial investments (equity shares, loans), capital gains</t>
  </si>
  <si>
    <t xml:space="preserve">   15. Erträge und Kursgewinne aus Finanzanlagen (Wertpapieren bzw. Anleihen)</t>
  </si>
  <si>
    <t>16. Egyéb kapott (járó) kamatok és kamatjellegű bevételek</t>
  </si>
  <si>
    <t>17. Pénzügyi műveletek egyéb bevételei</t>
  </si>
  <si>
    <t>Ebből: értékelési különbözet</t>
  </si>
  <si>
    <t>VIII. PÉNZÜGYI MÜVELETEK BEVÉTELEI (13+14+15+16+17)</t>
  </si>
  <si>
    <t>18. Részesedésekből származó ráfordítások, árfolyamveszteségek</t>
  </si>
  <si>
    <t xml:space="preserve">   18. Expenses and losses on participating interests</t>
  </si>
  <si>
    <t xml:space="preserve">   18. Aufwendungen und Kursgewinne aus Beteiligungen</t>
  </si>
  <si>
    <t>Ebből: kapcsolt vállalkozásnak adott</t>
  </si>
  <si>
    <t>19. Befektetett pénzügyi eszközökből (értékpapírokból, kölcsönökből) származó ráfordítások, árfolyamveszteségek</t>
  </si>
  <si>
    <t xml:space="preserve">  19. Expenses on financial investments (equity shares, loans), losses</t>
  </si>
  <si>
    <t xml:space="preserve">   19. Aufwendungen und Kursgewinne aus Finanzanlagen (Wertpapieren bzw. Anleihen)</t>
  </si>
  <si>
    <t>20. Fizetendő (fizetett) kamatok és kamatjellegű ráfordítások</t>
  </si>
  <si>
    <t xml:space="preserve">   20. Interest payable and similar charges </t>
  </si>
  <si>
    <t xml:space="preserve">   20. Zinsen und ähnliche Aufwendungen </t>
  </si>
  <si>
    <t xml:space="preserve">  aus der Zeile 20.: an verbundene Unternehmen </t>
  </si>
  <si>
    <t>21. Részesedések, értékpapírok, bankbetétek értékvesztése</t>
  </si>
  <si>
    <t xml:space="preserve">   21. Losses on shares, securities and bank deposits </t>
  </si>
  <si>
    <t xml:space="preserve">   21. Wertverluste von Beteiligungen, Wertpapieren und Bankguthaben </t>
  </si>
  <si>
    <t>22. Pénzügyi műveletek egyéb ráfordításai</t>
  </si>
  <si>
    <t xml:space="preserve">   22. Other expenses on financial transactions </t>
  </si>
  <si>
    <t xml:space="preserve">   22. Sonstige finanzielle Aufwendungen </t>
  </si>
  <si>
    <t xml:space="preserve">  aus der Zeile 22.: Bewertungsdifferenz</t>
  </si>
  <si>
    <t>IX. PÉNZÜGYI MŰVELETEK RÁFORDÍTÁSAI  (18+19+20+21+22)</t>
  </si>
  <si>
    <t>IX. EXPENSES ON FINANCIAL TRANSACTIONS (18+19±20+21+22)</t>
  </si>
  <si>
    <t>IX. FINANZAUFWENDUNGEN  (18+19±20+21+22)</t>
  </si>
  <si>
    <t>B. PÉNZÜGYI MŰVELETEK EREDMÉNYE (VIII-IX)</t>
  </si>
  <si>
    <t>B. PROFIT OR LOSS FROM FINANCIAL TRANSACTIONS (VIII-IX)</t>
  </si>
  <si>
    <t>B. FINANZERGEBNIS (VIII.-IX.)</t>
  </si>
  <si>
    <t>C. ADÓZÁS ELŐTTI EREDMÉNY (±A±B)</t>
  </si>
  <si>
    <t>C. INCOME BEFORE TAXES ( ±A±B)</t>
  </si>
  <si>
    <t>E. ERGEBNIS VOR STEUERN ( ±A±B)</t>
  </si>
  <si>
    <t>X. Adófizetési kötelezettség</t>
  </si>
  <si>
    <t xml:space="preserve">X. Tax payable </t>
  </si>
  <si>
    <t>D. ADÓZOTT EREDMÉNY (±C-X)</t>
  </si>
  <si>
    <t>d. PROFIT AFTER TAXES   (±C-X)</t>
  </si>
  <si>
    <t>Forgalmi teljes</t>
  </si>
  <si>
    <t>function of expense method</t>
  </si>
  <si>
    <t>nach dem Umsatzkostenverfahren</t>
  </si>
  <si>
    <t>03. Értékesítés elszámolt közvetlen önköltsége</t>
  </si>
  <si>
    <t>04. Eladott áruk beszerzési értéke</t>
  </si>
  <si>
    <t>05. Eladott (közvetített) szolgáltatások értéke</t>
  </si>
  <si>
    <t>II. ÉRTÉKESÍTÉS KÖZVETLEN KÖLTSÉGEI  (03+04+05)</t>
  </si>
  <si>
    <t>III. ÉRTÉKESÍTÉS BRUTTÓ EREDMÉNYE (I-II)</t>
  </si>
  <si>
    <t>06. Értékesítési, forgalmazási költségek</t>
  </si>
  <si>
    <t>07. Igazgatási költségek</t>
  </si>
  <si>
    <t>08. Egyéb általános költségek</t>
  </si>
  <si>
    <t>IV. ÉRTÉKESÍTÉS KÖZVETETT KÖLTSÉGEI (06+07+08)</t>
  </si>
  <si>
    <t>V. EGYÉB BEVÉTELEK</t>
  </si>
  <si>
    <t xml:space="preserve">  aus der Zeile V.: zurückgeschriebene Wertverluste </t>
  </si>
  <si>
    <t xml:space="preserve">  aus der Zeile VI.: Wertverluste </t>
  </si>
  <si>
    <t>A. ÜZEMI (ÜZLETI) TEVÉKENYSÉG EREDMÉNYE (±III-IV+V-VI)</t>
  </si>
  <si>
    <t>09. Kapott (járó) osztalék és részesedés</t>
  </si>
  <si>
    <t xml:space="preserve">   09. Dividends and profit-sharing (receive or due) </t>
  </si>
  <si>
    <t xml:space="preserve">   09. Erträge aus (zustehenden) Dividenden und Gewinnanteilen </t>
  </si>
  <si>
    <t xml:space="preserve">  aus der Zeile 09.: von verbundenen Unternehmen </t>
  </si>
  <si>
    <t>10. Részesedésekből származó bevételek, árfolyamnyereségek</t>
  </si>
  <si>
    <t xml:space="preserve">   10. Income from participating interests, capital gains</t>
  </si>
  <si>
    <t xml:space="preserve">   10.Erträge und Kursgewinne aus Beteiligungen</t>
  </si>
  <si>
    <t xml:space="preserve">  aus der Zeile 10.: von verbundenen Unternehmen  </t>
  </si>
  <si>
    <t>11. Befektetett pénzügyi eszközökből (értékpapírokból, kölcsönökből) származó bevételek, árfolyamnyereségek</t>
  </si>
  <si>
    <t xml:space="preserve">   11. Income from financial investments (equity shares, loans), capital gains</t>
  </si>
  <si>
    <t xml:space="preserve">   11. Erträge und Kursgewinne aus Finanzanlagen (Wertpapieren bzw. Anleihen)</t>
  </si>
  <si>
    <t xml:space="preserve">  aus der Zeile 11.: von verbundenen Unternehmen </t>
  </si>
  <si>
    <t>12. Egyéb kapott (járó) kamatok és kamatjellegű bevételek</t>
  </si>
  <si>
    <t xml:space="preserve">   12. Other interest and similar income (received or due) </t>
  </si>
  <si>
    <t xml:space="preserve">   12. Sonstige (zustehende) Zinsen und ähnliche Erträge </t>
  </si>
  <si>
    <t xml:space="preserve">  aus der Zeile 12.: von verbundenen Unternehmen </t>
  </si>
  <si>
    <t>13. Pénzügyi műveletek egyéb bevételei</t>
  </si>
  <si>
    <t xml:space="preserve">   13. Other income from financial transactions </t>
  </si>
  <si>
    <t xml:space="preserve">   13. Sonstige finanzielle Erträge </t>
  </si>
  <si>
    <t xml:space="preserve">  aus der Zeile 13.: Bewertungsdifferenz</t>
  </si>
  <si>
    <t>VII. PÉNZÜGYI MŰVELETEK BEVÉTELEI (9+10+11+12+13)</t>
  </si>
  <si>
    <t>VIII. INCOME FROM FINANCIAL TRANSACTIONS (09+10+11+12+13)</t>
  </si>
  <si>
    <t>VIII. FINANZERTRÄGE (09+10+11+12+13)</t>
  </si>
  <si>
    <t>14. Részesedésekből származó ráfordítások, árfolyamveszteségek</t>
  </si>
  <si>
    <t xml:space="preserve">   14. Expenses and losses on participating interests</t>
  </si>
  <si>
    <t xml:space="preserve">   14.Aufwendungen und Kursgewinne aus Beteiligungen</t>
  </si>
  <si>
    <t xml:space="preserve">  aus der Zeile 14.: an verbundene Unternehmen </t>
  </si>
  <si>
    <t>15. Befektetett pénzügyi eszközökből (értékpapírokból, kölcsönökből) származó ráfordítások, árfolyamveszteségek</t>
  </si>
  <si>
    <t xml:space="preserve">   15. Expenses on financial investments (equity shares, loans), losses</t>
  </si>
  <si>
    <t xml:space="preserve">   15. Aufwendungen und Kursgewinne aus Finanzanlagen (Wertpapieren bzw. Anleihen)</t>
  </si>
  <si>
    <t xml:space="preserve">  aus der Zeile 15.: an verbundene Unternehmen </t>
  </si>
  <si>
    <t>16. Fizetendő (fizetett) kamatok és kamatjellegű ráfordítások</t>
  </si>
  <si>
    <t xml:space="preserve">   16. Other expenses on financial transactions </t>
  </si>
  <si>
    <t xml:space="preserve">   16. Sonstige finanzielle Aufwendungen </t>
  </si>
  <si>
    <t xml:space="preserve">  aus der Zeile 16.: Bewertungsdifferenz</t>
  </si>
  <si>
    <t>17. Részesedések, értékpapírok, bankbetétek értékvesztése</t>
  </si>
  <si>
    <t>18. Pénzügyi műveletek egyéb ráfordításai</t>
  </si>
  <si>
    <t>VIII. PÉNZÜGYI MŰVELETEK RÁFORDÍTÁSAI (14+15+16+17+18)</t>
  </si>
  <si>
    <t>VIII. EXPENSES ON FINANCIAL TRANSACTIONS (14+15+16+17+18)</t>
  </si>
  <si>
    <t>IX. FINANZAUFWENDUNGEN  (14+15+16+17+18)</t>
  </si>
  <si>
    <t>B. PROFIT OR LOSS FROM FINANCIAL TRANSACTIONS (VII-VIII)</t>
  </si>
  <si>
    <t>B. FINANZERGEBNIS (VII.-VIII.)</t>
  </si>
  <si>
    <t>IX. Adófizetési kötelezettség</t>
  </si>
  <si>
    <t xml:space="preserve">IX. Tax payable </t>
  </si>
  <si>
    <t>D. ADÓZOTT EREDMÉNY (±C-IX)”</t>
  </si>
  <si>
    <t>D. PROFIT AFTER TAXES   (±C-IX)</t>
  </si>
  <si>
    <t>F. VERSTEUERTES ERGEBNIS    (±C-IX)</t>
  </si>
  <si>
    <t>Éves beszámoló EREDMÉNYKIMUTATÁS</t>
  </si>
  <si>
    <t xml:space="preserve">Annual Report  Profit and loss accounts </t>
  </si>
  <si>
    <t xml:space="preserve">Jahresabschluss Gewinn- und Verlustrechnung </t>
  </si>
  <si>
    <t xml:space="preserve">Egyszerűsített éves beszámoló EREDMÉNYKIMUTATÁS </t>
  </si>
  <si>
    <t xml:space="preserve">Simplified Financial Statements PROFIT AND LOSS ACCOUNTS </t>
  </si>
  <si>
    <t xml:space="preserve"> Vereinfachten Jahresabschluss Gewinn- und Verlustrechnung</t>
  </si>
  <si>
    <t>EZER HUF</t>
  </si>
  <si>
    <t>MÉRLEG, EREDMÉNYKIMUTATÁS ellenőrzése</t>
  </si>
  <si>
    <t>Balance sheet, profit and loss control</t>
  </si>
  <si>
    <t>Bilanz, Gewin-undVerlust kontrolle</t>
  </si>
  <si>
    <t>Date:</t>
  </si>
  <si>
    <t>Készitette:</t>
  </si>
  <si>
    <t>Created by:</t>
  </si>
  <si>
    <t>Erstellt von:</t>
  </si>
  <si>
    <t>Checked by:</t>
  </si>
  <si>
    <t>Geprüft von:</t>
  </si>
  <si>
    <t>Megjegyzés/Referencia</t>
  </si>
  <si>
    <t>Comment/Reference</t>
  </si>
  <si>
    <t>Kommentar/Referenz</t>
  </si>
  <si>
    <t xml:space="preserve">      6. sorból: Befektetett pénzügyi eszközök értékelési tartaléka</t>
  </si>
  <si>
    <t>ESZKÖZÖK (AKTÍVÁK) ÖSSZESEN (01.+09.+17. sor)</t>
  </si>
  <si>
    <t>TOTAL ASSETS  (01+09+17)</t>
  </si>
  <si>
    <t>MITTEL (AKTIVAS) INSGESAMT (01+09+17)</t>
  </si>
  <si>
    <t xml:space="preserve"> II. SUBSCRIBED CAPITAL UNPAID (-)</t>
  </si>
  <si>
    <t xml:space="preserve"> II. GEZEICHNETES, ABER NOCH NICHT EINGEZAHLTES KAPITAL (-) </t>
  </si>
  <si>
    <t>C. ADÓZÁS ELŐTTI EREDMÉNY (±A.±B.)</t>
  </si>
  <si>
    <t>C. ERGEBNIS VOR STEUERN ( ±A±B)</t>
  </si>
  <si>
    <t xml:space="preserve">X. Steuerpflicht </t>
  </si>
  <si>
    <t>D. PROFIT AFTER TAXES   (±C-X)</t>
  </si>
  <si>
    <t>D. VERSTEUERTES ERGEBNIS    (±C-X)</t>
  </si>
  <si>
    <t>forgalmi</t>
  </si>
  <si>
    <t>VII. Pénzügyi műveletek bevételei</t>
  </si>
  <si>
    <t xml:space="preserve">VII. INCOME FROM FINANCIAL TRANSACTIONS </t>
  </si>
  <si>
    <t xml:space="preserve">VII. FINANZERTRÄGE </t>
  </si>
  <si>
    <t xml:space="preserve">  including VII. evaliation difference</t>
  </si>
  <si>
    <t xml:space="preserve">  aus der Zeile VII.: Bewertungsdifferenz</t>
  </si>
  <si>
    <t xml:space="preserve">VIII.   EXPENSES ON FINANCIAL TRANSACTIONS </t>
  </si>
  <si>
    <t xml:space="preserve">VIII.  FINANZAUFWENDUNGEN  </t>
  </si>
  <si>
    <t xml:space="preserve">  including VIII.: evaliation difference</t>
  </si>
  <si>
    <t xml:space="preserve">IX. Steuerpflicht </t>
  </si>
  <si>
    <t>D. VERSTEUERTES ERGEBNIS    (±C-IX)</t>
  </si>
  <si>
    <r>
      <t xml:space="preserve">B. PÉNZÜGYI MŰVELETEK EREDMÉNYE </t>
    </r>
    <r>
      <rPr>
        <sz val="10"/>
        <rFont val="Arial Narrow"/>
        <family val="2"/>
        <charset val="238"/>
      </rPr>
      <t>(VIII.-IX.)</t>
    </r>
  </si>
  <si>
    <r>
      <t xml:space="preserve">B. PÉNZÜGYI MŰVELETEK EREDMÉNYE </t>
    </r>
    <r>
      <rPr>
        <sz val="10"/>
        <rFont val="Arial Narrow"/>
        <family val="2"/>
        <charset val="238"/>
      </rPr>
      <t>(VII-VIII)</t>
    </r>
  </si>
  <si>
    <r>
      <t xml:space="preserve">D. RENDKÍVÜLI EREDMÉNY </t>
    </r>
    <r>
      <rPr>
        <sz val="10"/>
        <rFont val="Arial Narrow"/>
        <family val="2"/>
        <charset val="238"/>
      </rPr>
      <t>(X.-XI.)</t>
    </r>
  </si>
  <si>
    <r>
      <t xml:space="preserve">D. RENDKÍVÜLI EREDMÉNY </t>
    </r>
    <r>
      <rPr>
        <sz val="10"/>
        <rFont val="Arial Narrow"/>
        <family val="2"/>
        <charset val="238"/>
      </rPr>
      <t>(IX-X)</t>
    </r>
  </si>
  <si>
    <r>
      <t xml:space="preserve">D. ADÓZOTT EREDMÉNY </t>
    </r>
    <r>
      <rPr>
        <sz val="10"/>
        <rFont val="Arial Narrow"/>
        <family val="2"/>
        <charset val="238"/>
      </rPr>
      <t>(</t>
    </r>
    <r>
      <rPr>
        <u/>
        <sz val="10"/>
        <rFont val="Arial Narrow"/>
        <family val="2"/>
        <charset val="238"/>
      </rPr>
      <t>±C</t>
    </r>
    <r>
      <rPr>
        <sz val="10"/>
        <rFont val="Arial Narrow"/>
        <family val="2"/>
        <charset val="238"/>
      </rPr>
      <t>.-X.)</t>
    </r>
  </si>
  <si>
    <r>
      <t xml:space="preserve">F. ADÓZOTT EREDMÉNY </t>
    </r>
    <r>
      <rPr>
        <sz val="10"/>
        <rFont val="Arial Narrow"/>
        <family val="2"/>
        <charset val="238"/>
      </rPr>
      <t>(</t>
    </r>
    <r>
      <rPr>
        <u/>
        <sz val="10"/>
        <rFont val="Arial Narrow"/>
        <family val="2"/>
        <charset val="238"/>
      </rPr>
      <t>±</t>
    </r>
    <r>
      <rPr>
        <sz val="10"/>
        <rFont val="Arial Narrow"/>
        <family val="2"/>
        <charset val="238"/>
      </rPr>
      <t>E-XI)</t>
    </r>
  </si>
  <si>
    <r>
      <t xml:space="preserve">B. PÉNZÜGYI MŰVELETEK EREDMÉNYE </t>
    </r>
    <r>
      <rPr>
        <sz val="10"/>
        <rFont val="Arial Narrow"/>
        <family val="2"/>
        <charset val="238"/>
      </rPr>
      <t>(VII.-VIII.)</t>
    </r>
  </si>
  <si>
    <r>
      <t xml:space="preserve">D. ADÓZOTT EREDMÉNY </t>
    </r>
    <r>
      <rPr>
        <sz val="10"/>
        <rFont val="Arial Narrow"/>
        <family val="2"/>
        <charset val="238"/>
      </rPr>
      <t>(</t>
    </r>
    <r>
      <rPr>
        <u/>
        <sz val="10"/>
        <rFont val="Arial Narrow"/>
        <family val="2"/>
        <charset val="238"/>
      </rPr>
      <t>±C</t>
    </r>
    <r>
      <rPr>
        <sz val="10"/>
        <rFont val="Arial Narrow"/>
        <family val="2"/>
        <charset val="238"/>
      </rPr>
      <t>.-IX.)</t>
    </r>
  </si>
  <si>
    <t>Bármely nyelv</t>
  </si>
  <si>
    <t>Adózott eredmény  (Mérlegben - Ök eredménykimutatásban)</t>
  </si>
  <si>
    <t>◄◄ NEM SZERKESZTHETŐ SOR !!</t>
  </si>
  <si>
    <t>Adózott eredmény  ( Ök -  Forg. eredménykimutatásban)</t>
  </si>
  <si>
    <t>Ök  - Forg.  Eredménykimutatás költségegyeztetés          (Költségnemenkénti ktg. -ASTÉ = Értékesítés közvetlen+ közvetett költsége)</t>
  </si>
  <si>
    <t>Tartós jelentős tulajdoni részesedés</t>
  </si>
  <si>
    <t>Tartósan adott kölcsön jelentős tul. rész. visz. váll.</t>
  </si>
  <si>
    <t>Követelések jelentős tul. rész visz. vállalkozással szemben</t>
  </si>
  <si>
    <t>Jelentős tulajdoni részesedés</t>
  </si>
  <si>
    <t>Hátrasorolt köt.-ek jelentős tul. rész. váll. szemben</t>
  </si>
  <si>
    <t xml:space="preserve">Tartós kötelezettségek jelentős tul. rész. váll. szemben </t>
  </si>
  <si>
    <t>Rövid lejáratú köt.-ek jelentős tul. rész. váll. szemben</t>
  </si>
  <si>
    <t>Bevételek passzív időbeli elhatárolása</t>
  </si>
  <si>
    <t>Adózott eredmény:</t>
  </si>
  <si>
    <t>Könyvvizsgálatra átadva</t>
  </si>
  <si>
    <t>Before auditing</t>
  </si>
  <si>
    <t>Audit módosítás</t>
  </si>
  <si>
    <t>Corrected by auditor</t>
  </si>
  <si>
    <t>Eltérés</t>
  </si>
  <si>
    <t>Difference</t>
  </si>
  <si>
    <t>Differenz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</si>
</sst>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F_t_-;\-* #,##0.00\ _F_t_-;_-* &quot;-&quot;??\ _F_t_-;_-@_-"/>
    <numFmt numFmtId="178" formatCode="_-* #,##0\ _F_t_._-;\-* #,##0\ _F_t_._-;_-* &quot;-&quot;??\ _F_t_._-;_-@_-"/>
    <numFmt numFmtId="195" formatCode="[$-809]dd\ mmmm\ yyyy;@"/>
    <numFmt numFmtId="197" formatCode="[$-40E]yyyy/\ mmm/\ d\.;@"/>
    <numFmt numFmtId="201" formatCode="#,##0_ ;[Red]\-#,##0\ "/>
    <numFmt numFmtId="202" formatCode="_-* #,##0.00\ _F_t_._-;\-* #,##0.00\ _F_t_._-;_-* &quot;-&quot;??\ _F_t_._-;_-@_-"/>
    <numFmt numFmtId="217" formatCode="#,###,###,###,##0"/>
  </numFmts>
  <fonts count="76" x14ac:knownFonts="1">
    <font>
      <sz val="12"/>
      <name val="Arial CE"/>
      <charset val="238"/>
    </font>
    <font>
      <sz val="12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2"/>
      <name val="Arial CE"/>
      <family val="2"/>
      <charset val="238"/>
    </font>
    <font>
      <u/>
      <sz val="12"/>
      <color indexed="12"/>
      <name val="Arial CE"/>
      <charset val="238"/>
    </font>
    <font>
      <sz val="12"/>
      <name val="Arial CE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sz val="9"/>
      <name val="ARIAL CE"/>
      <charset val="238"/>
    </font>
    <font>
      <b/>
      <sz val="11"/>
      <color indexed="10"/>
      <name val="Arial CE"/>
      <family val="2"/>
      <charset val="238"/>
    </font>
    <font>
      <b/>
      <sz val="10"/>
      <name val="Arial Narrow"/>
      <family val="2"/>
    </font>
    <font>
      <sz val="10"/>
      <name val="Arial Narrow"/>
      <family val="2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CE"/>
      <charset val="238"/>
    </font>
    <font>
      <sz val="11"/>
      <name val="Times New Roman CE"/>
      <family val="1"/>
      <charset val="238"/>
    </font>
    <font>
      <b/>
      <sz val="10"/>
      <color indexed="12"/>
      <name val="Arial CE"/>
      <charset val="238"/>
    </font>
    <font>
      <b/>
      <i/>
      <sz val="12"/>
      <name val="Arial CE"/>
      <family val="2"/>
      <charset val="238"/>
    </font>
    <font>
      <i/>
      <sz val="12"/>
      <name val="Arial CE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10"/>
      <color indexed="12"/>
      <name val="Arial Narrow"/>
      <family val="2"/>
      <charset val="238"/>
    </font>
    <font>
      <b/>
      <u/>
      <sz val="10"/>
      <color indexed="12"/>
      <name val="Arial Narrow"/>
      <family val="2"/>
      <charset val="238"/>
    </font>
    <font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8"/>
      <name val="Arial Narrow"/>
      <family val="2"/>
      <charset val="238"/>
    </font>
    <font>
      <sz val="9"/>
      <name val="Arial Narrow"/>
      <family val="2"/>
      <charset val="238"/>
    </font>
    <font>
      <b/>
      <sz val="11"/>
      <color indexed="10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u/>
      <sz val="10"/>
      <name val="Arial Narrow"/>
      <family val="2"/>
      <charset val="238"/>
    </font>
    <font>
      <b/>
      <i/>
      <sz val="12"/>
      <name val="Arial Narrow"/>
      <family val="2"/>
      <charset val="238"/>
    </font>
    <font>
      <sz val="9"/>
      <color indexed="8"/>
      <name val="Arial Narrow"/>
      <family val="2"/>
      <charset val="238"/>
    </font>
    <font>
      <b/>
      <sz val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sz val="12"/>
      <color indexed="10"/>
      <name val="Arial Narrow"/>
      <family val="2"/>
      <charset val="238"/>
    </font>
    <font>
      <sz val="11"/>
      <color indexed="10"/>
      <name val="Arial Narrow"/>
      <family val="2"/>
      <charset val="238"/>
    </font>
    <font>
      <b/>
      <i/>
      <sz val="10"/>
      <name val="Arial Narrow"/>
      <family val="2"/>
      <charset val="238"/>
    </font>
    <font>
      <i/>
      <sz val="10"/>
      <name val="Arial Narrow"/>
      <family val="2"/>
      <charset val="238"/>
    </font>
    <font>
      <b/>
      <sz val="12"/>
      <color indexed="62"/>
      <name val="Arial Narrow"/>
      <family val="2"/>
      <charset val="238"/>
    </font>
    <font>
      <b/>
      <sz val="10"/>
      <color indexed="62"/>
      <name val="Arial Narrow"/>
      <family val="2"/>
      <charset val="238"/>
    </font>
    <font>
      <b/>
      <sz val="10"/>
      <color indexed="18"/>
      <name val="Arial Narrow"/>
      <family val="2"/>
      <charset val="238"/>
    </font>
    <font>
      <u/>
      <sz val="10"/>
      <color indexed="12"/>
      <name val="Arial Narrow"/>
      <family val="2"/>
      <charset val="238"/>
    </font>
    <font>
      <i/>
      <sz val="12"/>
      <name val="Arial Narrow"/>
      <family val="2"/>
      <charset val="238"/>
    </font>
    <font>
      <sz val="9"/>
      <name val="Arial"/>
      <family val="2"/>
      <charset val="238"/>
    </font>
    <font>
      <b/>
      <sz val="11"/>
      <color indexed="16"/>
      <name val="Arial Narrow"/>
      <family val="2"/>
      <charset val="238"/>
    </font>
    <font>
      <b/>
      <sz val="11"/>
      <color indexed="55"/>
      <name val="Arial Narrow"/>
      <family val="2"/>
      <charset val="238"/>
    </font>
    <font>
      <sz val="11"/>
      <color indexed="55"/>
      <name val="Arial Narrow"/>
      <family val="2"/>
      <charset val="238"/>
    </font>
    <font>
      <i/>
      <sz val="11"/>
      <name val="Arial Narrow"/>
      <family val="2"/>
      <charset val="238"/>
    </font>
    <font>
      <sz val="11"/>
      <color indexed="8"/>
      <name val="Calibri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sz val="12"/>
      <name val="Times New Roman"/>
      <family val="1"/>
      <charset val="238"/>
    </font>
    <font>
      <sz val="11"/>
      <color indexed="8"/>
      <name val="Arial"/>
      <family val="2"/>
      <charset val="238"/>
    </font>
    <font>
      <u/>
      <sz val="10"/>
      <color indexed="12"/>
      <name val="Arial CE"/>
      <charset val="238"/>
    </font>
    <font>
      <b/>
      <i/>
      <sz val="9"/>
      <name val="Arial Narrow"/>
      <family val="2"/>
      <charset val="238"/>
    </font>
    <font>
      <u/>
      <sz val="10"/>
      <color indexed="12"/>
      <name val="Arial"/>
      <family val="2"/>
      <charset val="238"/>
    </font>
    <font>
      <u/>
      <sz val="10"/>
      <color indexed="12"/>
      <name val="Arial Narrow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rgb="FFFFFFFF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2"/>
      <color rgb="FFFF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8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4">
    <xf numFmtId="0" fontId="0" fillId="0" borderId="0"/>
    <xf numFmtId="43" fontId="1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8" fillId="0" borderId="0" applyFont="0" applyFill="0" applyBorder="0" applyAlignment="0" applyProtection="0"/>
    <xf numFmtId="202" fontId="11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18" fillId="0" borderId="0">
      <alignment vertical="top"/>
    </xf>
    <xf numFmtId="0" fontId="59" fillId="0" borderId="0"/>
    <xf numFmtId="0" fontId="67" fillId="0" borderId="0"/>
    <xf numFmtId="0" fontId="70" fillId="0" borderId="0"/>
    <xf numFmtId="0" fontId="59" fillId="0" borderId="0"/>
    <xf numFmtId="0" fontId="8" fillId="0" borderId="0"/>
    <xf numFmtId="0" fontId="59" fillId="0" borderId="0"/>
    <xf numFmtId="0" fontId="59" fillId="0" borderId="0"/>
    <xf numFmtId="0" fontId="61" fillId="0" borderId="0"/>
    <xf numFmtId="0" fontId="71" fillId="0" borderId="0"/>
    <xf numFmtId="0" fontId="72" fillId="0" borderId="0"/>
    <xf numFmtId="0" fontId="72" fillId="0" borderId="0"/>
    <xf numFmtId="0" fontId="72" fillId="0" borderId="0"/>
    <xf numFmtId="0" fontId="71" fillId="0" borderId="0"/>
    <xf numFmtId="0" fontId="60" fillId="0" borderId="0"/>
    <xf numFmtId="0" fontId="9" fillId="0" borderId="0"/>
    <xf numFmtId="0" fontId="61" fillId="0" borderId="0"/>
    <xf numFmtId="0" fontId="58" fillId="0" borderId="0"/>
    <xf numFmtId="0" fontId="18" fillId="0" borderId="0">
      <alignment vertical="top"/>
    </xf>
    <xf numFmtId="0" fontId="62" fillId="0" borderId="0"/>
    <xf numFmtId="0" fontId="67" fillId="0" borderId="0"/>
    <xf numFmtId="0" fontId="9" fillId="0" borderId="0"/>
    <xf numFmtId="0" fontId="12" fillId="0" borderId="0"/>
    <xf numFmtId="0" fontId="62" fillId="0" borderId="0"/>
    <xf numFmtId="0" fontId="10" fillId="0" borderId="0"/>
    <xf numFmtId="0" fontId="9" fillId="0" borderId="0"/>
    <xf numFmtId="0" fontId="18" fillId="0" borderId="0"/>
    <xf numFmtId="0" fontId="10" fillId="0" borderId="0"/>
    <xf numFmtId="0" fontId="18" fillId="0" borderId="0">
      <alignment vertical="top"/>
    </xf>
    <xf numFmtId="0" fontId="18" fillId="0" borderId="0">
      <alignment vertical="top"/>
    </xf>
    <xf numFmtId="0" fontId="10" fillId="0" borderId="0"/>
    <xf numFmtId="0" fontId="1" fillId="0" borderId="0"/>
    <xf numFmtId="0" fontId="11" fillId="0" borderId="0"/>
    <xf numFmtId="0" fontId="8" fillId="0" borderId="0"/>
    <xf numFmtId="0" fontId="9" fillId="0" borderId="0"/>
    <xf numFmtId="0" fontId="12" fillId="0" borderId="0">
      <alignment horizontal="left" vertical="center"/>
    </xf>
    <xf numFmtId="0" fontId="9" fillId="0" borderId="0"/>
    <xf numFmtId="9" fontId="9" fillId="0" borderId="0" applyFont="0" applyFill="0" applyBorder="0" applyAlignment="0" applyProtection="0"/>
  </cellStyleXfs>
  <cellXfs count="994">
    <xf numFmtId="0" fontId="0" fillId="0" borderId="0" xfId="0"/>
    <xf numFmtId="0" fontId="53" fillId="0" borderId="0" xfId="0" applyFont="1" applyProtection="1">
      <protection locked="0"/>
    </xf>
    <xf numFmtId="0" fontId="0" fillId="0" borderId="0" xfId="0" applyProtection="1">
      <protection locked="0"/>
    </xf>
    <xf numFmtId="0" fontId="20" fillId="0" borderId="0" xfId="0" applyFont="1" applyProtection="1">
      <protection locked="0"/>
    </xf>
    <xf numFmtId="3" fontId="53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217" fontId="13" fillId="0" borderId="0" xfId="0" applyNumberFormat="1" applyFont="1" applyAlignment="1" applyProtection="1">
      <alignment horizontal="right"/>
      <protection locked="0"/>
    </xf>
    <xf numFmtId="0" fontId="13" fillId="0" borderId="0" xfId="0" applyFont="1" applyAlignment="1" applyProtection="1">
      <alignment horizontal="left"/>
      <protection locked="0"/>
    </xf>
    <xf numFmtId="0" fontId="18" fillId="0" borderId="0" xfId="0" applyFont="1" applyFill="1" applyProtection="1">
      <protection hidden="1"/>
    </xf>
    <xf numFmtId="0" fontId="28" fillId="0" borderId="0" xfId="10" applyFont="1" applyFill="1" applyAlignment="1" applyProtection="1">
      <alignment horizontal="center"/>
      <protection hidden="1"/>
    </xf>
    <xf numFmtId="0" fontId="17" fillId="0" borderId="0" xfId="0" applyFont="1" applyFill="1" applyAlignment="1" applyProtection="1">
      <alignment horizontal="center"/>
      <protection hidden="1"/>
    </xf>
    <xf numFmtId="0" fontId="17" fillId="0" borderId="0" xfId="0" applyFont="1" applyFill="1" applyProtection="1">
      <protection hidden="1"/>
    </xf>
    <xf numFmtId="0" fontId="25" fillId="0" borderId="1" xfId="0" applyFont="1" applyFill="1" applyBorder="1" applyProtection="1">
      <protection hidden="1"/>
    </xf>
    <xf numFmtId="0" fontId="55" fillId="0" borderId="1" xfId="0" applyFont="1" applyFill="1" applyBorder="1" applyProtection="1">
      <protection hidden="1"/>
    </xf>
    <xf numFmtId="0" fontId="56" fillId="0" borderId="1" xfId="0" applyFont="1" applyFill="1" applyBorder="1" applyProtection="1">
      <protection hidden="1"/>
    </xf>
    <xf numFmtId="0" fontId="54" fillId="0" borderId="1" xfId="0" applyFont="1" applyFill="1" applyBorder="1" applyAlignment="1" applyProtection="1">
      <protection hidden="1"/>
    </xf>
    <xf numFmtId="0" fontId="25" fillId="0" borderId="1" xfId="10" applyFont="1" applyFill="1" applyBorder="1" applyAlignment="1" applyProtection="1">
      <protection hidden="1"/>
    </xf>
    <xf numFmtId="0" fontId="28" fillId="0" borderId="1" xfId="10" applyFont="1" applyFill="1" applyBorder="1" applyAlignment="1" applyProtection="1">
      <alignment horizontal="center"/>
      <protection hidden="1"/>
    </xf>
    <xf numFmtId="0" fontId="57" fillId="0" borderId="1" xfId="0" applyFont="1" applyFill="1" applyBorder="1" applyProtection="1">
      <protection hidden="1"/>
    </xf>
    <xf numFmtId="0" fontId="25" fillId="0" borderId="1" xfId="0" applyFont="1" applyFill="1" applyBorder="1" applyAlignment="1" applyProtection="1">
      <protection hidden="1"/>
    </xf>
    <xf numFmtId="0" fontId="17" fillId="0" borderId="1" xfId="0" applyFont="1" applyFill="1" applyBorder="1" applyAlignment="1" applyProtection="1">
      <alignment horizontal="center"/>
      <protection hidden="1"/>
    </xf>
    <xf numFmtId="0" fontId="25" fillId="0" borderId="1" xfId="0" applyFont="1" applyFill="1" applyBorder="1" applyAlignment="1" applyProtection="1">
      <alignment horizontal="left"/>
      <protection hidden="1"/>
    </xf>
    <xf numFmtId="0" fontId="43" fillId="0" borderId="1" xfId="0" applyFont="1" applyFill="1" applyBorder="1" applyAlignment="1" applyProtection="1">
      <protection hidden="1"/>
    </xf>
    <xf numFmtId="3" fontId="18" fillId="0" borderId="2" xfId="0" applyNumberFormat="1" applyFont="1" applyFill="1" applyBorder="1" applyAlignment="1" applyProtection="1">
      <alignment vertical="center"/>
      <protection hidden="1"/>
    </xf>
    <xf numFmtId="3" fontId="17" fillId="0" borderId="3" xfId="0" applyNumberFormat="1" applyFont="1" applyFill="1" applyBorder="1" applyAlignment="1" applyProtection="1">
      <alignment vertical="center"/>
      <protection hidden="1"/>
    </xf>
    <xf numFmtId="3" fontId="17" fillId="0" borderId="2" xfId="0" applyNumberFormat="1" applyFont="1" applyFill="1" applyBorder="1" applyAlignment="1" applyProtection="1">
      <alignment vertical="center"/>
      <protection hidden="1"/>
    </xf>
    <xf numFmtId="0" fontId="33" fillId="0" borderId="0" xfId="0" applyFont="1" applyFill="1" applyProtection="1">
      <protection hidden="1"/>
    </xf>
    <xf numFmtId="3" fontId="17" fillId="0" borderId="4" xfId="0" applyNumberFormat="1" applyFont="1" applyFill="1" applyBorder="1" applyAlignment="1" applyProtection="1">
      <alignment vertical="center"/>
      <protection hidden="1"/>
    </xf>
    <xf numFmtId="0" fontId="28" fillId="0" borderId="0" xfId="10" applyFont="1" applyFill="1" applyAlignment="1" applyProtection="1">
      <protection hidden="1"/>
    </xf>
    <xf numFmtId="0" fontId="33" fillId="0" borderId="0" xfId="0" applyFont="1" applyProtection="1">
      <protection hidden="1"/>
    </xf>
    <xf numFmtId="0" fontId="33" fillId="0" borderId="0" xfId="0" applyFont="1" applyAlignment="1" applyProtection="1">
      <alignment horizontal="center"/>
      <protection hidden="1"/>
    </xf>
    <xf numFmtId="0" fontId="25" fillId="4" borderId="0" xfId="0" applyFont="1" applyFill="1" applyProtection="1">
      <protection hidden="1"/>
    </xf>
    <xf numFmtId="0" fontId="27" fillId="4" borderId="0" xfId="0" applyFont="1" applyFill="1" applyProtection="1">
      <protection hidden="1"/>
    </xf>
    <xf numFmtId="0" fontId="28" fillId="4" borderId="0" xfId="10" applyFont="1" applyFill="1" applyAlignment="1" applyProtection="1">
      <protection hidden="1"/>
    </xf>
    <xf numFmtId="0" fontId="27" fillId="4" borderId="5" xfId="0" applyFont="1" applyFill="1" applyBorder="1" applyProtection="1">
      <protection locked="0"/>
    </xf>
    <xf numFmtId="0" fontId="29" fillId="4" borderId="0" xfId="10" applyFont="1" applyFill="1" applyAlignment="1" applyProtection="1">
      <protection hidden="1"/>
    </xf>
    <xf numFmtId="0" fontId="27" fillId="4" borderId="6" xfId="0" applyFont="1" applyFill="1" applyBorder="1" applyProtection="1">
      <protection locked="0"/>
    </xf>
    <xf numFmtId="0" fontId="27" fillId="4" borderId="0" xfId="0" applyFont="1" applyFill="1" applyAlignment="1" applyProtection="1">
      <protection hidden="1"/>
    </xf>
    <xf numFmtId="0" fontId="24" fillId="0" borderId="0" xfId="0" applyFont="1" applyFill="1" applyAlignment="1" applyProtection="1">
      <protection hidden="1"/>
    </xf>
    <xf numFmtId="0" fontId="25" fillId="0" borderId="0" xfId="0" applyFont="1" applyFill="1" applyAlignment="1" applyProtection="1">
      <alignment vertical="center" wrapText="1"/>
      <protection hidden="1"/>
    </xf>
    <xf numFmtId="0" fontId="25" fillId="0" borderId="0" xfId="0" applyFont="1" applyFill="1" applyProtection="1">
      <protection hidden="1"/>
    </xf>
    <xf numFmtId="0" fontId="26" fillId="0" borderId="0" xfId="0" applyFont="1" applyFill="1" applyAlignment="1" applyProtection="1">
      <alignment horizontal="center"/>
      <protection hidden="1"/>
    </xf>
    <xf numFmtId="0" fontId="17" fillId="0" borderId="0" xfId="50" applyFont="1" applyFill="1" applyAlignment="1" applyProtection="1">
      <alignment vertical="center" wrapText="1"/>
      <protection hidden="1"/>
    </xf>
    <xf numFmtId="0" fontId="18" fillId="0" borderId="0" xfId="50" applyFont="1" applyFill="1" applyProtection="1">
      <protection hidden="1"/>
    </xf>
    <xf numFmtId="0" fontId="17" fillId="0" borderId="7" xfId="0" applyFont="1" applyFill="1" applyBorder="1" applyAlignment="1" applyProtection="1">
      <protection hidden="1"/>
    </xf>
    <xf numFmtId="0" fontId="17" fillId="0" borderId="8" xfId="0" applyFont="1" applyFill="1" applyBorder="1" applyProtection="1">
      <protection hidden="1"/>
    </xf>
    <xf numFmtId="0" fontId="17" fillId="0" borderId="9" xfId="0" applyFont="1" applyFill="1" applyBorder="1" applyAlignment="1" applyProtection="1">
      <protection hidden="1"/>
    </xf>
    <xf numFmtId="0" fontId="17" fillId="0" borderId="10" xfId="0" applyFont="1" applyFill="1" applyBorder="1" applyAlignment="1" applyProtection="1">
      <protection hidden="1"/>
    </xf>
    <xf numFmtId="0" fontId="17" fillId="0" borderId="8" xfId="0" applyFont="1" applyFill="1" applyBorder="1" applyAlignment="1" applyProtection="1">
      <protection hidden="1"/>
    </xf>
    <xf numFmtId="0" fontId="17" fillId="0" borderId="9" xfId="0" applyFont="1" applyFill="1" applyBorder="1" applyProtection="1">
      <protection hidden="1"/>
    </xf>
    <xf numFmtId="0" fontId="17" fillId="0" borderId="10" xfId="0" applyFont="1" applyFill="1" applyBorder="1" applyAlignment="1" applyProtection="1">
      <alignment horizontal="right"/>
      <protection hidden="1"/>
    </xf>
    <xf numFmtId="0" fontId="17" fillId="0" borderId="0" xfId="49" applyFont="1" applyFill="1" applyBorder="1" applyAlignment="1" applyProtection="1">
      <protection hidden="1"/>
    </xf>
    <xf numFmtId="0" fontId="17" fillId="0" borderId="0" xfId="0" applyFont="1" applyFill="1" applyBorder="1" applyProtection="1">
      <protection hidden="1"/>
    </xf>
    <xf numFmtId="0" fontId="17" fillId="0" borderId="0" xfId="0" applyFont="1" applyFill="1" applyBorder="1" applyAlignment="1" applyProtection="1">
      <alignment horizontal="right"/>
      <protection hidden="1"/>
    </xf>
    <xf numFmtId="0" fontId="24" fillId="0" borderId="11" xfId="0" applyFont="1" applyFill="1" applyBorder="1" applyAlignment="1" applyProtection="1">
      <protection hidden="1"/>
    </xf>
    <xf numFmtId="0" fontId="24" fillId="0" borderId="12" xfId="0" applyFont="1" applyFill="1" applyBorder="1" applyAlignment="1" applyProtection="1">
      <alignment horizontal="center"/>
      <protection hidden="1"/>
    </xf>
    <xf numFmtId="0" fontId="24" fillId="0" borderId="13" xfId="0" applyFont="1" applyFill="1" applyBorder="1" applyAlignment="1" applyProtection="1">
      <alignment horizontal="center"/>
      <protection locked="0"/>
    </xf>
    <xf numFmtId="0" fontId="25" fillId="0" borderId="14" xfId="0" applyFont="1" applyFill="1" applyBorder="1" applyAlignment="1" applyProtection="1">
      <protection hidden="1"/>
    </xf>
    <xf numFmtId="0" fontId="25" fillId="0" borderId="1" xfId="0" applyFont="1" applyFill="1" applyBorder="1" applyAlignment="1" applyProtection="1">
      <alignment horizontal="center"/>
      <protection hidden="1"/>
    </xf>
    <xf numFmtId="0" fontId="25" fillId="4" borderId="0" xfId="0" applyFont="1" applyFill="1" applyAlignment="1" applyProtection="1">
      <alignment horizontal="right"/>
      <protection hidden="1"/>
    </xf>
    <xf numFmtId="0" fontId="17" fillId="4" borderId="0" xfId="0" applyFont="1" applyFill="1" applyProtection="1">
      <protection hidden="1"/>
    </xf>
    <xf numFmtId="0" fontId="18" fillId="4" borderId="0" xfId="0" applyFont="1" applyFill="1" applyProtection="1">
      <protection hidden="1"/>
    </xf>
    <xf numFmtId="0" fontId="27" fillId="4" borderId="0" xfId="0" applyFont="1" applyFill="1" applyBorder="1" applyProtection="1">
      <protection hidden="1"/>
    </xf>
    <xf numFmtId="0" fontId="30" fillId="0" borderId="15" xfId="0" applyFont="1" applyFill="1" applyBorder="1" applyAlignment="1" applyProtection="1">
      <alignment horizontal="center"/>
      <protection hidden="1"/>
    </xf>
    <xf numFmtId="0" fontId="30" fillId="0" borderId="16" xfId="0" applyFont="1" applyFill="1" applyBorder="1" applyAlignment="1" applyProtection="1">
      <alignment horizontal="center"/>
      <protection hidden="1"/>
    </xf>
    <xf numFmtId="0" fontId="30" fillId="0" borderId="17" xfId="0" applyFont="1" applyFill="1" applyBorder="1" applyAlignment="1" applyProtection="1">
      <alignment horizontal="center"/>
      <protection hidden="1"/>
    </xf>
    <xf numFmtId="0" fontId="30" fillId="0" borderId="18" xfId="0" applyFont="1" applyFill="1" applyBorder="1" applyAlignment="1" applyProtection="1">
      <alignment horizontal="center"/>
      <protection hidden="1"/>
    </xf>
    <xf numFmtId="0" fontId="27" fillId="0" borderId="0" xfId="0" applyFont="1" applyFill="1" applyProtection="1">
      <protection hidden="1"/>
    </xf>
    <xf numFmtId="0" fontId="27" fillId="0" borderId="0" xfId="0" applyFont="1" applyFill="1" applyBorder="1" applyAlignment="1" applyProtection="1">
      <alignment horizontal="left"/>
      <protection hidden="1"/>
    </xf>
    <xf numFmtId="0" fontId="27" fillId="0" borderId="0" xfId="0" applyFont="1" applyFill="1" applyBorder="1" applyAlignment="1" applyProtection="1">
      <alignment horizontal="centerContinuous"/>
      <protection hidden="1"/>
    </xf>
    <xf numFmtId="0" fontId="30" fillId="0" borderId="19" xfId="0" applyFont="1" applyFill="1" applyBorder="1" applyAlignment="1" applyProtection="1">
      <alignment horizontal="center"/>
      <protection hidden="1"/>
    </xf>
    <xf numFmtId="0" fontId="25" fillId="0" borderId="0" xfId="0" applyFont="1" applyFill="1" applyAlignment="1" applyProtection="1">
      <alignment horizontal="left"/>
      <protection hidden="1"/>
    </xf>
    <xf numFmtId="0" fontId="26" fillId="0" borderId="0" xfId="0" applyFont="1" applyFill="1" applyBorder="1" applyAlignment="1" applyProtection="1">
      <alignment horizontal="left"/>
      <protection hidden="1"/>
    </xf>
    <xf numFmtId="0" fontId="27" fillId="0" borderId="0" xfId="0" applyFont="1" applyFill="1" applyAlignment="1" applyProtection="1">
      <alignment horizontal="right"/>
      <protection hidden="1"/>
    </xf>
    <xf numFmtId="0" fontId="25" fillId="0" borderId="0" xfId="0" applyFont="1" applyFill="1" applyAlignment="1" applyProtection="1">
      <alignment horizontal="right"/>
      <protection hidden="1"/>
    </xf>
    <xf numFmtId="0" fontId="24" fillId="0" borderId="0" xfId="0" applyFont="1" applyFill="1" applyBorder="1" applyAlignment="1" applyProtection="1">
      <alignment horizontal="left"/>
      <protection hidden="1"/>
    </xf>
    <xf numFmtId="0" fontId="26" fillId="0" borderId="0" xfId="0" applyFont="1" applyFill="1" applyProtection="1">
      <protection hidden="1"/>
    </xf>
    <xf numFmtId="0" fontId="31" fillId="0" borderId="0" xfId="0" applyFont="1" applyFill="1" applyProtection="1">
      <protection hidden="1"/>
    </xf>
    <xf numFmtId="0" fontId="27" fillId="0" borderId="0" xfId="0" applyFont="1" applyFill="1" applyAlignment="1" applyProtection="1">
      <alignment horizontal="center"/>
      <protection hidden="1"/>
    </xf>
    <xf numFmtId="0" fontId="18" fillId="0" borderId="0" xfId="0" applyFont="1" applyFill="1" applyAlignment="1" applyProtection="1">
      <alignment horizontal="center"/>
      <protection hidden="1"/>
    </xf>
    <xf numFmtId="0" fontId="17" fillId="0" borderId="0" xfId="0" quotePrefix="1" applyFont="1" applyFill="1" applyProtection="1">
      <protection hidden="1"/>
    </xf>
    <xf numFmtId="0" fontId="17" fillId="0" borderId="0" xfId="0" applyFont="1" applyFill="1" applyBorder="1" applyAlignment="1" applyProtection="1">
      <alignment horizontal="centerContinuous"/>
      <protection hidden="1"/>
    </xf>
    <xf numFmtId="0" fontId="17" fillId="0" borderId="0" xfId="0" applyFont="1" applyFill="1" applyAlignment="1" applyProtection="1">
      <alignment horizontal="left"/>
      <protection hidden="1"/>
    </xf>
    <xf numFmtId="0" fontId="18" fillId="0" borderId="0" xfId="0" applyFont="1" applyFill="1" applyAlignment="1" applyProtection="1">
      <alignment horizontal="left"/>
      <protection hidden="1"/>
    </xf>
    <xf numFmtId="0" fontId="27" fillId="0" borderId="0" xfId="0" applyFont="1" applyFill="1" applyBorder="1" applyProtection="1">
      <protection hidden="1"/>
    </xf>
    <xf numFmtId="0" fontId="18" fillId="0" borderId="20" xfId="0" applyFont="1" applyFill="1" applyBorder="1" applyProtection="1">
      <protection hidden="1"/>
    </xf>
    <xf numFmtId="195" fontId="27" fillId="0" borderId="0" xfId="0" applyNumberFormat="1" applyFont="1" applyFill="1" applyProtection="1">
      <protection hidden="1"/>
    </xf>
    <xf numFmtId="0" fontId="18" fillId="0" borderId="21" xfId="0" applyFont="1" applyFill="1" applyBorder="1" applyAlignment="1" applyProtection="1">
      <alignment horizontal="center"/>
      <protection hidden="1"/>
    </xf>
    <xf numFmtId="0" fontId="18" fillId="0" borderId="0" xfId="0" applyFont="1" applyFill="1" applyBorder="1" applyAlignment="1" applyProtection="1">
      <alignment horizontal="center"/>
      <protection hidden="1"/>
    </xf>
    <xf numFmtId="0" fontId="17" fillId="4" borderId="0" xfId="0" applyFont="1" applyFill="1" applyAlignment="1" applyProtection="1">
      <alignment horizontal="center"/>
      <protection hidden="1"/>
    </xf>
    <xf numFmtId="0" fontId="34" fillId="4" borderId="0" xfId="0" applyFont="1" applyFill="1" applyAlignment="1" applyProtection="1">
      <alignment horizontal="center"/>
      <protection hidden="1"/>
    </xf>
    <xf numFmtId="0" fontId="27" fillId="4" borderId="0" xfId="0" applyFont="1" applyFill="1" applyAlignment="1" applyProtection="1">
      <alignment horizontal="center"/>
      <protection hidden="1"/>
    </xf>
    <xf numFmtId="0" fontId="18" fillId="4" borderId="22" xfId="0" applyFont="1" applyFill="1" applyBorder="1" applyAlignment="1" applyProtection="1">
      <alignment horizontal="center"/>
      <protection hidden="1"/>
    </xf>
    <xf numFmtId="0" fontId="18" fillId="4" borderId="0" xfId="0" applyFont="1" applyFill="1" applyAlignment="1" applyProtection="1">
      <alignment horizontal="center"/>
      <protection hidden="1"/>
    </xf>
    <xf numFmtId="0" fontId="17" fillId="0" borderId="0" xfId="0" applyFont="1" applyFill="1" applyBorder="1" applyAlignment="1" applyProtection="1">
      <protection hidden="1"/>
    </xf>
    <xf numFmtId="0" fontId="17" fillId="0" borderId="0" xfId="0" applyFont="1" applyFill="1" applyAlignment="1" applyProtection="1">
      <protection hidden="1"/>
    </xf>
    <xf numFmtId="0" fontId="17" fillId="0" borderId="0" xfId="0" applyFont="1" applyFill="1" applyAlignment="1" applyProtection="1">
      <alignment horizontal="right"/>
      <protection hidden="1"/>
    </xf>
    <xf numFmtId="0" fontId="17" fillId="0" borderId="0" xfId="0" applyFont="1" applyFill="1" applyBorder="1" applyAlignment="1" applyProtection="1">
      <alignment horizontal="center"/>
      <protection hidden="1"/>
    </xf>
    <xf numFmtId="0" fontId="27" fillId="0" borderId="0" xfId="0" applyFont="1" applyFill="1" applyAlignment="1" applyProtection="1">
      <protection hidden="1"/>
    </xf>
    <xf numFmtId="49" fontId="26" fillId="0" borderId="0" xfId="0" applyNumberFormat="1" applyFont="1" applyFill="1" applyAlignment="1" applyProtection="1">
      <alignment horizontal="right"/>
      <protection hidden="1"/>
    </xf>
    <xf numFmtId="0" fontId="35" fillId="0" borderId="0" xfId="0" applyFont="1" applyFill="1" applyAlignment="1" applyProtection="1">
      <alignment horizontal="centerContinuous"/>
      <protection hidden="1"/>
    </xf>
    <xf numFmtId="0" fontId="33" fillId="0" borderId="0" xfId="0" applyFont="1" applyFill="1" applyAlignment="1" applyProtection="1">
      <protection hidden="1"/>
    </xf>
    <xf numFmtId="0" fontId="17" fillId="0" borderId="23" xfId="0" applyFont="1" applyFill="1" applyBorder="1" applyAlignment="1" applyProtection="1">
      <alignment horizontal="centerContinuous" vertical="center" wrapText="1"/>
      <protection hidden="1"/>
    </xf>
    <xf numFmtId="0" fontId="17" fillId="0" borderId="24" xfId="0" applyFont="1" applyFill="1" applyBorder="1" applyAlignment="1" applyProtection="1">
      <alignment horizontal="center" vertical="center" wrapText="1" shrinkToFit="1"/>
      <protection hidden="1"/>
    </xf>
    <xf numFmtId="0" fontId="17" fillId="0" borderId="25" xfId="0" applyFont="1" applyFill="1" applyBorder="1" applyAlignment="1" applyProtection="1">
      <alignment horizontal="centerContinuous" vertical="center"/>
      <protection hidden="1"/>
    </xf>
    <xf numFmtId="0" fontId="18" fillId="0" borderId="22" xfId="0" applyFont="1" applyFill="1" applyBorder="1" applyAlignment="1" applyProtection="1">
      <alignment horizontal="center"/>
      <protection hidden="1"/>
    </xf>
    <xf numFmtId="0" fontId="18" fillId="0" borderId="26" xfId="0" applyFont="1" applyFill="1" applyBorder="1" applyAlignment="1" applyProtection="1">
      <alignment horizontal="center"/>
      <protection hidden="1"/>
    </xf>
    <xf numFmtId="0" fontId="18" fillId="0" borderId="27" xfId="0" applyFont="1" applyFill="1" applyBorder="1" applyAlignment="1" applyProtection="1">
      <alignment horizontal="center"/>
      <protection hidden="1"/>
    </xf>
    <xf numFmtId="0" fontId="18" fillId="0" borderId="28" xfId="0" applyFont="1" applyFill="1" applyBorder="1" applyAlignment="1" applyProtection="1">
      <alignment horizontal="center" vertical="center"/>
      <protection hidden="1"/>
    </xf>
    <xf numFmtId="3" fontId="36" fillId="0" borderId="24" xfId="0" applyNumberFormat="1" applyFont="1" applyFill="1" applyBorder="1" applyAlignment="1" applyProtection="1">
      <alignment vertical="center"/>
      <protection hidden="1"/>
    </xf>
    <xf numFmtId="3" fontId="17" fillId="0" borderId="29" xfId="0" applyNumberFormat="1" applyFont="1" applyFill="1" applyBorder="1" applyAlignment="1" applyProtection="1">
      <alignment vertical="center"/>
      <protection hidden="1"/>
    </xf>
    <xf numFmtId="3" fontId="17" fillId="0" borderId="25" xfId="0" applyNumberFormat="1" applyFont="1" applyFill="1" applyBorder="1" applyAlignment="1" applyProtection="1">
      <alignment vertical="center"/>
      <protection hidden="1"/>
    </xf>
    <xf numFmtId="0" fontId="18" fillId="0" borderId="30" xfId="0" applyFont="1" applyFill="1" applyBorder="1" applyAlignment="1" applyProtection="1">
      <alignment horizontal="center" vertical="center"/>
      <protection hidden="1"/>
    </xf>
    <xf numFmtId="3" fontId="18" fillId="0" borderId="3" xfId="0" applyNumberFormat="1" applyFont="1" applyFill="1" applyBorder="1" applyAlignment="1" applyProtection="1">
      <alignment vertical="center"/>
      <protection hidden="1"/>
    </xf>
    <xf numFmtId="3" fontId="18" fillId="0" borderId="31" xfId="0" applyNumberFormat="1" applyFont="1" applyFill="1" applyBorder="1" applyAlignment="1" applyProtection="1">
      <alignment vertical="center"/>
      <protection hidden="1"/>
    </xf>
    <xf numFmtId="3" fontId="18" fillId="0" borderId="3" xfId="0" applyNumberFormat="1" applyFont="1" applyFill="1" applyBorder="1" applyProtection="1">
      <protection hidden="1"/>
    </xf>
    <xf numFmtId="3" fontId="18" fillId="0" borderId="10" xfId="0" applyNumberFormat="1" applyFont="1" applyFill="1" applyBorder="1" applyProtection="1">
      <protection hidden="1"/>
    </xf>
    <xf numFmtId="3" fontId="18" fillId="0" borderId="4" xfId="0" applyNumberFormat="1" applyFont="1" applyFill="1" applyBorder="1" applyAlignment="1" applyProtection="1">
      <alignment vertical="center"/>
      <protection hidden="1"/>
    </xf>
    <xf numFmtId="3" fontId="18" fillId="0" borderId="32" xfId="0" applyNumberFormat="1" applyFont="1" applyFill="1" applyBorder="1" applyAlignment="1" applyProtection="1">
      <alignment vertical="center"/>
      <protection hidden="1"/>
    </xf>
    <xf numFmtId="3" fontId="18" fillId="0" borderId="33" xfId="0" applyNumberFormat="1" applyFont="1" applyFill="1" applyBorder="1" applyAlignment="1" applyProtection="1">
      <alignment vertical="center"/>
      <protection hidden="1"/>
    </xf>
    <xf numFmtId="3" fontId="18" fillId="0" borderId="34" xfId="0" applyNumberFormat="1" applyFont="1" applyFill="1" applyBorder="1" applyAlignment="1" applyProtection="1">
      <alignment vertical="center"/>
      <protection hidden="1"/>
    </xf>
    <xf numFmtId="0" fontId="18" fillId="0" borderId="22" xfId="0" applyFont="1" applyFill="1" applyBorder="1" applyAlignment="1" applyProtection="1">
      <alignment horizontal="center" vertical="center"/>
      <protection hidden="1"/>
    </xf>
    <xf numFmtId="3" fontId="18" fillId="0" borderId="27" xfId="0" applyNumberFormat="1" applyFont="1" applyFill="1" applyBorder="1" applyAlignment="1" applyProtection="1">
      <alignment vertical="center"/>
      <protection hidden="1"/>
    </xf>
    <xf numFmtId="0" fontId="33" fillId="0" borderId="0" xfId="0" applyFont="1" applyFill="1" applyBorder="1" applyProtection="1">
      <protection hidden="1"/>
    </xf>
    <xf numFmtId="0" fontId="37" fillId="0" borderId="20" xfId="0" applyFont="1" applyFill="1" applyBorder="1" applyProtection="1">
      <protection hidden="1"/>
    </xf>
    <xf numFmtId="0" fontId="18" fillId="0" borderId="0" xfId="0" applyFont="1" applyFill="1" applyBorder="1" applyAlignment="1" applyProtection="1">
      <alignment horizontal="centerContinuous"/>
      <protection hidden="1"/>
    </xf>
    <xf numFmtId="0" fontId="18" fillId="0" borderId="21" xfId="0" applyFont="1" applyFill="1" applyBorder="1" applyAlignment="1" applyProtection="1">
      <alignment horizontal="centerContinuous"/>
      <protection hidden="1"/>
    </xf>
    <xf numFmtId="0" fontId="27" fillId="0" borderId="0" xfId="0" applyFont="1" applyFill="1" applyBorder="1" applyAlignment="1" applyProtection="1">
      <protection hidden="1"/>
    </xf>
    <xf numFmtId="0" fontId="17" fillId="0" borderId="35" xfId="0" applyFont="1" applyFill="1" applyBorder="1" applyAlignment="1" applyProtection="1">
      <alignment horizontal="right"/>
      <protection hidden="1"/>
    </xf>
    <xf numFmtId="0" fontId="17" fillId="0" borderId="24" xfId="0" applyFont="1" applyFill="1" applyBorder="1" applyAlignment="1" applyProtection="1">
      <alignment horizontal="center" vertical="center" wrapText="1"/>
      <protection hidden="1"/>
    </xf>
    <xf numFmtId="3" fontId="17" fillId="0" borderId="24" xfId="0" applyNumberFormat="1" applyFont="1" applyFill="1" applyBorder="1" applyAlignment="1" applyProtection="1">
      <alignment vertical="center"/>
      <protection hidden="1"/>
    </xf>
    <xf numFmtId="3" fontId="18" fillId="0" borderId="2" xfId="0" applyNumberFormat="1" applyFont="1" applyFill="1" applyBorder="1" applyAlignment="1" applyProtection="1">
      <protection hidden="1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18" fillId="0" borderId="0" xfId="0" applyFont="1" applyFill="1" applyBorder="1" applyAlignment="1" applyProtection="1">
      <alignment horizontal="left" vertical="center"/>
      <protection hidden="1"/>
    </xf>
    <xf numFmtId="3" fontId="18" fillId="0" borderId="0" xfId="0" applyNumberFormat="1" applyFont="1" applyFill="1" applyBorder="1" applyAlignment="1" applyProtection="1">
      <alignment vertical="center"/>
      <protection hidden="1"/>
    </xf>
    <xf numFmtId="3" fontId="18" fillId="0" borderId="25" xfId="0" applyNumberFormat="1" applyFont="1" applyFill="1" applyBorder="1" applyAlignment="1" applyProtection="1">
      <alignment vertical="center"/>
      <protection hidden="1"/>
    </xf>
    <xf numFmtId="0" fontId="35" fillId="0" borderId="0" xfId="0" applyFont="1" applyFill="1" applyAlignment="1" applyProtection="1">
      <alignment horizontal="left"/>
      <protection hidden="1"/>
    </xf>
    <xf numFmtId="0" fontId="18" fillId="0" borderId="23" xfId="0" applyFont="1" applyFill="1" applyBorder="1" applyAlignment="1" applyProtection="1">
      <alignment horizontal="centerContinuous" vertical="center" wrapText="1"/>
      <protection hidden="1"/>
    </xf>
    <xf numFmtId="3" fontId="18" fillId="0" borderId="24" xfId="0" applyNumberFormat="1" applyFont="1" applyFill="1" applyBorder="1" applyAlignment="1" applyProtection="1">
      <alignment vertical="center"/>
      <protection hidden="1"/>
    </xf>
    <xf numFmtId="0" fontId="18" fillId="0" borderId="30" xfId="0" applyFont="1" applyFill="1" applyBorder="1" applyAlignment="1" applyProtection="1">
      <alignment horizontal="center"/>
      <protection hidden="1"/>
    </xf>
    <xf numFmtId="0" fontId="18" fillId="0" borderId="22" xfId="0" applyFont="1" applyFill="1" applyBorder="1" applyAlignment="1" applyProtection="1">
      <alignment horizontal="centerContinuous" vertical="center" wrapText="1"/>
      <protection hidden="1"/>
    </xf>
    <xf numFmtId="3" fontId="17" fillId="0" borderId="26" xfId="0" applyNumberFormat="1" applyFont="1" applyFill="1" applyBorder="1" applyAlignment="1" applyProtection="1">
      <alignment vertical="center"/>
      <protection hidden="1"/>
    </xf>
    <xf numFmtId="3" fontId="17" fillId="0" borderId="27" xfId="0" applyNumberFormat="1" applyFont="1" applyFill="1" applyBorder="1" applyAlignment="1" applyProtection="1">
      <alignment vertical="center"/>
      <protection hidden="1"/>
    </xf>
    <xf numFmtId="0" fontId="17" fillId="0" borderId="0" xfId="0" applyFont="1" applyFill="1" applyBorder="1" applyAlignment="1" applyProtection="1">
      <alignment horizontal="left"/>
      <protection hidden="1"/>
    </xf>
    <xf numFmtId="0" fontId="17" fillId="0" borderId="0" xfId="0" applyFont="1" applyFill="1" applyBorder="1" applyAlignment="1" applyProtection="1">
      <alignment horizontal="left" vertical="center"/>
      <protection hidden="1"/>
    </xf>
    <xf numFmtId="3" fontId="18" fillId="0" borderId="3" xfId="0" applyNumberFormat="1" applyFont="1" applyFill="1" applyBorder="1" applyAlignment="1" applyProtection="1">
      <alignment vertical="center" wrapText="1"/>
      <protection hidden="1"/>
    </xf>
    <xf numFmtId="3" fontId="17" fillId="0" borderId="3" xfId="0" applyNumberFormat="1" applyFont="1" applyFill="1" applyBorder="1" applyAlignment="1" applyProtection="1">
      <alignment vertical="center" wrapText="1"/>
      <protection hidden="1"/>
    </xf>
    <xf numFmtId="0" fontId="17" fillId="0" borderId="0" xfId="0" applyFont="1" applyFill="1" applyBorder="1" applyAlignment="1" applyProtection="1">
      <alignment horizontal="center" vertical="center"/>
      <protection hidden="1"/>
    </xf>
    <xf numFmtId="3" fontId="17" fillId="0" borderId="0" xfId="0" applyNumberFormat="1" applyFont="1" applyFill="1" applyBorder="1" applyAlignment="1" applyProtection="1">
      <alignment horizontal="right" vertical="center"/>
      <protection hidden="1"/>
    </xf>
    <xf numFmtId="3" fontId="17" fillId="0" borderId="0" xfId="0" applyNumberFormat="1" applyFont="1" applyFill="1" applyBorder="1" applyAlignment="1" applyProtection="1">
      <alignment horizontal="right" vertical="center" wrapText="1"/>
      <protection hidden="1"/>
    </xf>
    <xf numFmtId="0" fontId="27" fillId="4" borderId="0" xfId="0" applyFont="1" applyFill="1" applyAlignment="1" applyProtection="1">
      <alignment vertical="center"/>
      <protection hidden="1"/>
    </xf>
    <xf numFmtId="0" fontId="21" fillId="4" borderId="0" xfId="10" applyFont="1" applyFill="1" applyAlignment="1" applyProtection="1">
      <protection hidden="1"/>
    </xf>
    <xf numFmtId="0" fontId="14" fillId="4" borderId="0" xfId="0" applyFont="1" applyFill="1" applyAlignment="1" applyProtection="1">
      <alignment horizontal="center"/>
      <protection hidden="1"/>
    </xf>
    <xf numFmtId="0" fontId="0" fillId="4" borderId="0" xfId="0" applyFill="1" applyProtection="1">
      <protection hidden="1"/>
    </xf>
    <xf numFmtId="0" fontId="0" fillId="4" borderId="0" xfId="0" applyFill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protection hidden="1"/>
    </xf>
    <xf numFmtId="0" fontId="0" fillId="0" borderId="0" xfId="0" applyFill="1" applyAlignment="1" applyProtection="1">
      <protection hidden="1"/>
    </xf>
    <xf numFmtId="0" fontId="19" fillId="0" borderId="0" xfId="0" applyFont="1" applyFill="1" applyBorder="1" applyAlignment="1" applyProtection="1">
      <protection hidden="1"/>
    </xf>
    <xf numFmtId="0" fontId="0" fillId="0" borderId="0" xfId="0" applyFill="1" applyBorder="1" applyAlignment="1" applyProtection="1">
      <protection hidden="1"/>
    </xf>
    <xf numFmtId="0" fontId="2" fillId="0" borderId="0" xfId="0" applyFont="1" applyFill="1" applyAlignment="1" applyProtection="1">
      <alignment horizontal="right"/>
      <protection hidden="1"/>
    </xf>
    <xf numFmtId="0" fontId="19" fillId="0" borderId="0" xfId="0" applyFont="1" applyFill="1" applyAlignment="1" applyProtection="1">
      <alignment horizontal="right"/>
      <protection hidden="1"/>
    </xf>
    <xf numFmtId="49" fontId="6" fillId="0" borderId="0" xfId="0" applyNumberFormat="1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protection hidden="1"/>
    </xf>
    <xf numFmtId="0" fontId="5" fillId="0" borderId="0" xfId="0" applyFont="1" applyFill="1" applyAlignment="1" applyProtection="1">
      <alignment horizontal="left"/>
      <protection hidden="1"/>
    </xf>
    <xf numFmtId="0" fontId="0" fillId="0" borderId="0" xfId="0" applyFill="1" applyProtection="1">
      <protection hidden="1"/>
    </xf>
    <xf numFmtId="0" fontId="15" fillId="0" borderId="23" xfId="0" applyFont="1" applyFill="1" applyBorder="1" applyAlignment="1" applyProtection="1">
      <alignment horizontal="centerContinuous" vertical="center" wrapText="1"/>
      <protection hidden="1"/>
    </xf>
    <xf numFmtId="0" fontId="15" fillId="0" borderId="24" xfId="0" applyFont="1" applyFill="1" applyBorder="1" applyAlignment="1" applyProtection="1">
      <alignment horizontal="center" vertical="center" wrapText="1"/>
      <protection hidden="1"/>
    </xf>
    <xf numFmtId="0" fontId="15" fillId="0" borderId="25" xfId="0" applyFont="1" applyFill="1" applyBorder="1" applyAlignment="1" applyProtection="1">
      <alignment horizontal="centerContinuous" vertical="center"/>
      <protection hidden="1"/>
    </xf>
    <xf numFmtId="0" fontId="16" fillId="0" borderId="22" xfId="0" applyFont="1" applyFill="1" applyBorder="1" applyAlignment="1" applyProtection="1">
      <alignment horizontal="center"/>
      <protection hidden="1"/>
    </xf>
    <xf numFmtId="0" fontId="16" fillId="0" borderId="26" xfId="0" applyFont="1" applyFill="1" applyBorder="1" applyAlignment="1" applyProtection="1">
      <alignment horizontal="center"/>
      <protection hidden="1"/>
    </xf>
    <xf numFmtId="0" fontId="16" fillId="0" borderId="27" xfId="0" applyFont="1" applyFill="1" applyBorder="1" applyAlignment="1" applyProtection="1">
      <alignment horizontal="center"/>
      <protection hidden="1"/>
    </xf>
    <xf numFmtId="0" fontId="16" fillId="0" borderId="23" xfId="0" applyFont="1" applyFill="1" applyBorder="1" applyAlignment="1" applyProtection="1">
      <alignment horizontal="center" vertical="center"/>
      <protection hidden="1"/>
    </xf>
    <xf numFmtId="3" fontId="16" fillId="0" borderId="24" xfId="0" applyNumberFormat="1" applyFont="1" applyFill="1" applyBorder="1" applyAlignment="1" applyProtection="1">
      <alignment vertical="center"/>
      <protection hidden="1"/>
    </xf>
    <xf numFmtId="3" fontId="16" fillId="0" borderId="25" xfId="0" applyNumberFormat="1" applyFont="1" applyFill="1" applyBorder="1" applyAlignment="1" applyProtection="1">
      <alignment vertical="center"/>
      <protection hidden="1"/>
    </xf>
    <xf numFmtId="0" fontId="16" fillId="0" borderId="30" xfId="0" applyFont="1" applyFill="1" applyBorder="1" applyAlignment="1" applyProtection="1">
      <alignment horizontal="center" vertical="center"/>
      <protection hidden="1"/>
    </xf>
    <xf numFmtId="3" fontId="16" fillId="0" borderId="3" xfId="0" applyNumberFormat="1" applyFont="1" applyFill="1" applyBorder="1" applyAlignment="1" applyProtection="1">
      <alignment vertical="center"/>
      <protection hidden="1"/>
    </xf>
    <xf numFmtId="3" fontId="16" fillId="0" borderId="2" xfId="0" applyNumberFormat="1" applyFont="1" applyFill="1" applyBorder="1" applyAlignment="1" applyProtection="1">
      <alignment vertical="center"/>
      <protection hidden="1"/>
    </xf>
    <xf numFmtId="0" fontId="16" fillId="0" borderId="22" xfId="0" applyFont="1" applyFill="1" applyBorder="1" applyAlignment="1" applyProtection="1">
      <alignment horizontal="center" vertical="center"/>
      <protection hidden="1"/>
    </xf>
    <xf numFmtId="3" fontId="15" fillId="0" borderId="26" xfId="0" applyNumberFormat="1" applyFont="1" applyFill="1" applyBorder="1" applyAlignment="1" applyProtection="1">
      <alignment vertical="center"/>
      <protection hidden="1"/>
    </xf>
    <xf numFmtId="3" fontId="15" fillId="0" borderId="27" xfId="0" applyNumberFormat="1" applyFont="1" applyFill="1" applyBorder="1" applyAlignment="1" applyProtection="1">
      <alignment vertical="center"/>
      <protection hidden="1"/>
    </xf>
    <xf numFmtId="0" fontId="16" fillId="0" borderId="0" xfId="0" applyFont="1" applyFill="1" applyProtection="1">
      <protection hidden="1"/>
    </xf>
    <xf numFmtId="0" fontId="16" fillId="0" borderId="21" xfId="0" applyFont="1" applyFill="1" applyBorder="1" applyAlignment="1" applyProtection="1">
      <alignment horizontal="centerContinuous"/>
      <protection hidden="1"/>
    </xf>
    <xf numFmtId="0" fontId="16" fillId="0" borderId="0" xfId="0" applyFont="1" applyFill="1" applyBorder="1" applyAlignment="1" applyProtection="1">
      <alignment horizontal="centerContinuous"/>
      <protection hidden="1"/>
    </xf>
    <xf numFmtId="0" fontId="16" fillId="0" borderId="30" xfId="0" applyFont="1" applyFill="1" applyBorder="1" applyAlignment="1" applyProtection="1">
      <alignment horizontal="center"/>
      <protection hidden="1"/>
    </xf>
    <xf numFmtId="0" fontId="30" fillId="0" borderId="36" xfId="0" applyFont="1" applyFill="1" applyBorder="1" applyAlignment="1" applyProtection="1">
      <alignment horizontal="center"/>
      <protection hidden="1"/>
    </xf>
    <xf numFmtId="0" fontId="28" fillId="4" borderId="0" xfId="0" applyFont="1" applyFill="1" applyAlignment="1" applyProtection="1">
      <alignment horizontal="center"/>
      <protection hidden="1"/>
    </xf>
    <xf numFmtId="0" fontId="18" fillId="4" borderId="0" xfId="0" applyFont="1" applyFill="1" applyAlignment="1" applyProtection="1">
      <alignment vertical="center"/>
      <protection hidden="1"/>
    </xf>
    <xf numFmtId="0" fontId="25" fillId="0" borderId="0" xfId="0" applyFont="1" applyFill="1" applyAlignment="1" applyProtection="1">
      <alignment horizontal="center"/>
      <protection hidden="1"/>
    </xf>
    <xf numFmtId="0" fontId="18" fillId="0" borderId="3" xfId="0" applyFont="1" applyFill="1" applyBorder="1" applyAlignment="1" applyProtection="1">
      <alignment horizontal="center"/>
      <protection hidden="1"/>
    </xf>
    <xf numFmtId="3" fontId="17" fillId="0" borderId="3" xfId="0" applyNumberFormat="1" applyFont="1" applyFill="1" applyBorder="1" applyAlignment="1" applyProtection="1">
      <protection hidden="1"/>
    </xf>
    <xf numFmtId="3" fontId="18" fillId="0" borderId="3" xfId="0" applyNumberFormat="1" applyFont="1" applyFill="1" applyBorder="1" applyAlignment="1" applyProtection="1">
      <protection hidden="1"/>
    </xf>
    <xf numFmtId="0" fontId="18" fillId="0" borderId="0" xfId="0" applyFont="1" applyFill="1" applyAlignment="1" applyProtection="1">
      <alignment vertical="center"/>
      <protection hidden="1"/>
    </xf>
    <xf numFmtId="0" fontId="18" fillId="0" borderId="0" xfId="0" applyFont="1" applyFill="1" applyBorder="1" applyAlignment="1" applyProtection="1">
      <alignment vertical="center"/>
      <protection hidden="1"/>
    </xf>
    <xf numFmtId="0" fontId="17" fillId="0" borderId="3" xfId="0" applyFont="1" applyFill="1" applyBorder="1" applyAlignment="1" applyProtection="1">
      <alignment horizontal="left"/>
      <protection hidden="1"/>
    </xf>
    <xf numFmtId="0" fontId="18" fillId="0" borderId="0" xfId="0" applyFont="1" applyFill="1" applyAlignment="1" applyProtection="1">
      <protection hidden="1"/>
    </xf>
    <xf numFmtId="0" fontId="18" fillId="0" borderId="0" xfId="0" applyFont="1" applyFill="1" applyBorder="1" applyAlignment="1" applyProtection="1">
      <alignment horizontal="left"/>
      <protection hidden="1"/>
    </xf>
    <xf numFmtId="0" fontId="25" fillId="0" borderId="0" xfId="0" applyFont="1" applyFill="1" applyBorder="1" applyProtection="1">
      <protection hidden="1"/>
    </xf>
    <xf numFmtId="0" fontId="25" fillId="0" borderId="20" xfId="0" applyFont="1" applyFill="1" applyBorder="1" applyProtection="1">
      <protection hidden="1"/>
    </xf>
    <xf numFmtId="0" fontId="25" fillId="0" borderId="21" xfId="0" applyFont="1" applyFill="1" applyBorder="1" applyAlignment="1" applyProtection="1">
      <alignment horizontal="center"/>
      <protection hidden="1"/>
    </xf>
    <xf numFmtId="0" fontId="25" fillId="0" borderId="0" xfId="0" applyFont="1" applyFill="1" applyBorder="1" applyAlignment="1" applyProtection="1">
      <alignment horizontal="center"/>
      <protection hidden="1"/>
    </xf>
    <xf numFmtId="3" fontId="17" fillId="0" borderId="0" xfId="0" applyNumberFormat="1" applyFont="1" applyFill="1" applyBorder="1" applyAlignment="1" applyProtection="1">
      <alignment vertical="center"/>
      <protection hidden="1"/>
    </xf>
    <xf numFmtId="3" fontId="33" fillId="0" borderId="9" xfId="0" applyNumberFormat="1" applyFont="1" applyFill="1" applyBorder="1" applyAlignment="1" applyProtection="1">
      <alignment vertical="center"/>
      <protection hidden="1"/>
    </xf>
    <xf numFmtId="3" fontId="33" fillId="0" borderId="10" xfId="0" applyNumberFormat="1" applyFont="1" applyFill="1" applyBorder="1" applyAlignment="1" applyProtection="1">
      <alignment vertical="center"/>
      <protection hidden="1"/>
    </xf>
    <xf numFmtId="3" fontId="39" fillId="0" borderId="10" xfId="0" applyNumberFormat="1" applyFont="1" applyFill="1" applyBorder="1" applyAlignment="1" applyProtection="1">
      <alignment vertical="center"/>
      <protection hidden="1"/>
    </xf>
    <xf numFmtId="3" fontId="18" fillId="4" borderId="3" xfId="0" applyNumberFormat="1" applyFont="1" applyFill="1" applyBorder="1" applyAlignment="1" applyProtection="1">
      <alignment vertical="center"/>
      <protection locked="0"/>
    </xf>
    <xf numFmtId="3" fontId="33" fillId="4" borderId="3" xfId="0" applyNumberFormat="1" applyFont="1" applyFill="1" applyBorder="1" applyProtection="1">
      <protection locked="0"/>
    </xf>
    <xf numFmtId="3" fontId="33" fillId="4" borderId="32" xfId="0" applyNumberFormat="1" applyFont="1" applyFill="1" applyBorder="1" applyProtection="1">
      <protection locked="0"/>
    </xf>
    <xf numFmtId="3" fontId="33" fillId="4" borderId="10" xfId="0" applyNumberFormat="1" applyFont="1" applyFill="1" applyBorder="1" applyAlignment="1" applyProtection="1">
      <alignment vertical="center"/>
      <protection locked="0"/>
    </xf>
    <xf numFmtId="3" fontId="33" fillId="4" borderId="37" xfId="0" applyNumberFormat="1" applyFont="1" applyFill="1" applyBorder="1" applyProtection="1">
      <protection locked="0"/>
    </xf>
    <xf numFmtId="3" fontId="33" fillId="4" borderId="31" xfId="0" applyNumberFormat="1" applyFont="1" applyFill="1" applyBorder="1" applyProtection="1">
      <protection locked="0"/>
    </xf>
    <xf numFmtId="3" fontId="33" fillId="4" borderId="10" xfId="0" applyNumberFormat="1" applyFont="1" applyFill="1" applyBorder="1" applyProtection="1">
      <protection locked="0"/>
    </xf>
    <xf numFmtId="3" fontId="33" fillId="4" borderId="0" xfId="0" applyNumberFormat="1" applyFont="1" applyFill="1" applyProtection="1">
      <protection locked="0"/>
    </xf>
    <xf numFmtId="3" fontId="18" fillId="4" borderId="31" xfId="0" applyNumberFormat="1" applyFont="1" applyFill="1" applyBorder="1" applyAlignment="1" applyProtection="1">
      <alignment vertical="center"/>
      <protection locked="0"/>
    </xf>
    <xf numFmtId="3" fontId="33" fillId="4" borderId="9" xfId="0" applyNumberFormat="1" applyFont="1" applyFill="1" applyBorder="1" applyProtection="1">
      <protection locked="0"/>
    </xf>
    <xf numFmtId="0" fontId="18" fillId="4" borderId="3" xfId="0" applyFont="1" applyFill="1" applyBorder="1" applyAlignment="1" applyProtection="1">
      <alignment vertical="center"/>
      <protection locked="0"/>
    </xf>
    <xf numFmtId="0" fontId="24" fillId="4" borderId="0" xfId="0" applyFont="1" applyFill="1" applyProtection="1">
      <protection hidden="1"/>
    </xf>
    <xf numFmtId="0" fontId="18" fillId="4" borderId="0" xfId="0" applyFont="1" applyFill="1" applyBorder="1" applyProtection="1">
      <protection hidden="1"/>
    </xf>
    <xf numFmtId="2" fontId="18" fillId="4" borderId="0" xfId="0" applyNumberFormat="1" applyFont="1" applyFill="1" applyAlignment="1" applyProtection="1">
      <alignment horizontal="center"/>
      <protection hidden="1"/>
    </xf>
    <xf numFmtId="0" fontId="3" fillId="4" borderId="0" xfId="0" applyFont="1" applyFill="1" applyProtection="1">
      <protection hidden="1"/>
    </xf>
    <xf numFmtId="0" fontId="18" fillId="0" borderId="35" xfId="0" applyFont="1" applyFill="1" applyBorder="1" applyAlignment="1" applyProtection="1">
      <alignment horizontal="right"/>
      <protection hidden="1"/>
    </xf>
    <xf numFmtId="0" fontId="35" fillId="0" borderId="24" xfId="0" applyFont="1" applyFill="1" applyBorder="1" applyAlignment="1" applyProtection="1">
      <alignment horizontal="centerContinuous" vertical="center"/>
      <protection hidden="1"/>
    </xf>
    <xf numFmtId="0" fontId="35" fillId="0" borderId="25" xfId="0" applyFont="1" applyFill="1" applyBorder="1" applyAlignment="1" applyProtection="1">
      <alignment horizontal="centerContinuous" vertical="center"/>
      <protection hidden="1"/>
    </xf>
    <xf numFmtId="0" fontId="33" fillId="0" borderId="22" xfId="0" applyFont="1" applyFill="1" applyBorder="1" applyAlignment="1" applyProtection="1">
      <alignment horizontal="center"/>
      <protection hidden="1"/>
    </xf>
    <xf numFmtId="0" fontId="33" fillId="0" borderId="26" xfId="0" applyFont="1" applyFill="1" applyBorder="1" applyAlignment="1" applyProtection="1">
      <alignment horizontal="center"/>
      <protection hidden="1"/>
    </xf>
    <xf numFmtId="0" fontId="33" fillId="0" borderId="27" xfId="0" applyFont="1" applyFill="1" applyBorder="1" applyAlignment="1" applyProtection="1">
      <alignment horizontal="center"/>
      <protection hidden="1"/>
    </xf>
    <xf numFmtId="0" fontId="17" fillId="0" borderId="23" xfId="0" applyFont="1" applyFill="1" applyBorder="1" applyAlignment="1" applyProtection="1">
      <alignment horizontal="center" vertical="center"/>
      <protection hidden="1"/>
    </xf>
    <xf numFmtId="3" fontId="35" fillId="0" borderId="23" xfId="0" applyNumberFormat="1" applyFont="1" applyFill="1" applyBorder="1" applyAlignment="1" applyProtection="1">
      <alignment vertical="center"/>
      <protection hidden="1"/>
    </xf>
    <xf numFmtId="0" fontId="33" fillId="0" borderId="24" xfId="0" applyFont="1" applyFill="1" applyBorder="1" applyAlignment="1" applyProtection="1">
      <alignment vertical="center"/>
      <protection hidden="1"/>
    </xf>
    <xf numFmtId="0" fontId="17" fillId="0" borderId="30" xfId="0" applyFont="1" applyFill="1" applyBorder="1" applyAlignment="1" applyProtection="1">
      <alignment horizontal="center" vertical="center"/>
      <protection hidden="1"/>
    </xf>
    <xf numFmtId="3" fontId="35" fillId="0" borderId="0" xfId="0" applyNumberFormat="1" applyFont="1" applyFill="1" applyAlignment="1" applyProtection="1">
      <alignment vertical="center"/>
      <protection hidden="1"/>
    </xf>
    <xf numFmtId="0" fontId="33" fillId="0" borderId="3" xfId="0" applyFont="1" applyFill="1" applyBorder="1" applyAlignment="1" applyProtection="1">
      <alignment vertical="center"/>
      <protection hidden="1"/>
    </xf>
    <xf numFmtId="3" fontId="35" fillId="0" borderId="9" xfId="0" applyNumberFormat="1" applyFont="1" applyFill="1" applyBorder="1" applyAlignment="1" applyProtection="1">
      <alignment vertical="center"/>
      <protection hidden="1"/>
    </xf>
    <xf numFmtId="0" fontId="18" fillId="0" borderId="38" xfId="0" applyFont="1" applyFill="1" applyBorder="1" applyAlignment="1" applyProtection="1">
      <alignment horizontal="center" vertical="center"/>
      <protection hidden="1"/>
    </xf>
    <xf numFmtId="0" fontId="17" fillId="0" borderId="22" xfId="0" applyFont="1" applyFill="1" applyBorder="1" applyAlignment="1" applyProtection="1">
      <alignment horizontal="center" vertical="center"/>
      <protection hidden="1"/>
    </xf>
    <xf numFmtId="3" fontId="35" fillId="0" borderId="30" xfId="0" applyNumberFormat="1" applyFont="1" applyFill="1" applyBorder="1" applyAlignment="1" applyProtection="1">
      <alignment vertical="center"/>
      <protection hidden="1"/>
    </xf>
    <xf numFmtId="0" fontId="35" fillId="0" borderId="7" xfId="0" applyFont="1" applyFill="1" applyBorder="1" applyAlignment="1" applyProtection="1">
      <alignment vertical="center"/>
      <protection hidden="1"/>
    </xf>
    <xf numFmtId="3" fontId="35" fillId="0" borderId="0" xfId="0" applyNumberFormat="1" applyFont="1" applyFill="1" applyProtection="1">
      <protection hidden="1"/>
    </xf>
    <xf numFmtId="0" fontId="35" fillId="0" borderId="0" xfId="0" applyFont="1" applyFill="1" applyProtection="1">
      <protection hidden="1"/>
    </xf>
    <xf numFmtId="0" fontId="33" fillId="0" borderId="20" xfId="0" applyFont="1" applyFill="1" applyBorder="1" applyProtection="1">
      <protection hidden="1"/>
    </xf>
    <xf numFmtId="0" fontId="33" fillId="0" borderId="0" xfId="0" applyFont="1" applyFill="1" applyBorder="1" applyAlignment="1" applyProtection="1">
      <alignment horizontal="centerContinuous"/>
      <protection hidden="1"/>
    </xf>
    <xf numFmtId="0" fontId="24" fillId="0" borderId="0" xfId="47" applyFont="1" applyFill="1" applyProtection="1">
      <protection hidden="1"/>
    </xf>
    <xf numFmtId="3" fontId="17" fillId="0" borderId="0" xfId="0" applyNumberFormat="1" applyFont="1" applyFill="1" applyProtection="1">
      <protection hidden="1"/>
    </xf>
    <xf numFmtId="0" fontId="40" fillId="0" borderId="0" xfId="0" applyFont="1" applyFill="1" applyProtection="1">
      <protection hidden="1"/>
    </xf>
    <xf numFmtId="0" fontId="24" fillId="0" borderId="0" xfId="47" applyFont="1" applyFill="1" applyBorder="1" applyProtection="1">
      <protection hidden="1"/>
    </xf>
    <xf numFmtId="0" fontId="24" fillId="0" borderId="0" xfId="0" applyFont="1" applyFill="1" applyProtection="1">
      <protection hidden="1"/>
    </xf>
    <xf numFmtId="0" fontId="17" fillId="0" borderId="19" xfId="0" applyFont="1" applyFill="1" applyBorder="1" applyAlignment="1" applyProtection="1">
      <alignment horizontal="center"/>
      <protection hidden="1"/>
    </xf>
    <xf numFmtId="0" fontId="17" fillId="0" borderId="39" xfId="0" applyFont="1" applyFill="1" applyBorder="1" applyAlignment="1" applyProtection="1">
      <alignment horizontal="center"/>
      <protection hidden="1"/>
    </xf>
    <xf numFmtId="3" fontId="18" fillId="0" borderId="0" xfId="0" applyNumberFormat="1" applyFont="1" applyFill="1" applyProtection="1">
      <protection hidden="1"/>
    </xf>
    <xf numFmtId="3" fontId="18" fillId="0" borderId="0" xfId="0" applyNumberFormat="1" applyFont="1" applyFill="1" applyBorder="1" applyProtection="1">
      <protection hidden="1"/>
    </xf>
    <xf numFmtId="3" fontId="18" fillId="0" borderId="28" xfId="0" applyNumberFormat="1" applyFont="1" applyFill="1" applyBorder="1" applyProtection="1">
      <protection hidden="1"/>
    </xf>
    <xf numFmtId="2" fontId="18" fillId="0" borderId="40" xfId="0" applyNumberFormat="1" applyFont="1" applyFill="1" applyBorder="1" applyAlignment="1" applyProtection="1">
      <alignment horizontal="center"/>
      <protection hidden="1"/>
    </xf>
    <xf numFmtId="3" fontId="18" fillId="0" borderId="41" xfId="0" applyNumberFormat="1" applyFont="1" applyFill="1" applyBorder="1" applyProtection="1">
      <protection hidden="1"/>
    </xf>
    <xf numFmtId="2" fontId="18" fillId="0" borderId="42" xfId="0" applyNumberFormat="1" applyFont="1" applyFill="1" applyBorder="1" applyAlignment="1" applyProtection="1">
      <alignment horizontal="center"/>
      <protection hidden="1"/>
    </xf>
    <xf numFmtId="3" fontId="18" fillId="0" borderId="43" xfId="0" applyNumberFormat="1" applyFont="1" applyFill="1" applyBorder="1" applyProtection="1">
      <protection hidden="1"/>
    </xf>
    <xf numFmtId="2" fontId="18" fillId="0" borderId="44" xfId="0" applyNumberFormat="1" applyFont="1" applyFill="1" applyBorder="1" applyAlignment="1" applyProtection="1">
      <alignment horizontal="center"/>
      <protection hidden="1"/>
    </xf>
    <xf numFmtId="3" fontId="17" fillId="0" borderId="45" xfId="0" applyNumberFormat="1" applyFont="1" applyFill="1" applyBorder="1" applyProtection="1">
      <protection hidden="1"/>
    </xf>
    <xf numFmtId="10" fontId="17" fillId="0" borderId="19" xfId="0" applyNumberFormat="1" applyFont="1" applyFill="1" applyBorder="1" applyAlignment="1" applyProtection="1">
      <alignment horizontal="center"/>
      <protection hidden="1"/>
    </xf>
    <xf numFmtId="0" fontId="18" fillId="0" borderId="0" xfId="0" applyFont="1" applyFill="1" applyBorder="1" applyProtection="1">
      <protection hidden="1"/>
    </xf>
    <xf numFmtId="3" fontId="17" fillId="0" borderId="0" xfId="0" applyNumberFormat="1" applyFont="1" applyFill="1" applyBorder="1" applyProtection="1">
      <protection hidden="1"/>
    </xf>
    <xf numFmtId="10" fontId="18" fillId="0" borderId="0" xfId="0" applyNumberFormat="1" applyFont="1" applyFill="1" applyProtection="1">
      <protection hidden="1"/>
    </xf>
    <xf numFmtId="2" fontId="18" fillId="0" borderId="0" xfId="0" applyNumberFormat="1" applyFont="1" applyFill="1" applyAlignment="1" applyProtection="1">
      <alignment horizontal="center"/>
      <protection hidden="1"/>
    </xf>
    <xf numFmtId="3" fontId="17" fillId="0" borderId="39" xfId="0" applyNumberFormat="1" applyFont="1" applyFill="1" applyBorder="1" applyProtection="1">
      <protection hidden="1"/>
    </xf>
    <xf numFmtId="2" fontId="18" fillId="0" borderId="0" xfId="0" applyNumberFormat="1" applyFont="1" applyFill="1" applyBorder="1" applyAlignment="1" applyProtection="1">
      <alignment horizontal="center"/>
      <protection hidden="1"/>
    </xf>
    <xf numFmtId="0" fontId="43" fillId="4" borderId="0" xfId="10" applyFont="1" applyFill="1" applyAlignment="1" applyProtection="1">
      <protection hidden="1"/>
    </xf>
    <xf numFmtId="0" fontId="24" fillId="0" borderId="0" xfId="0" applyFont="1" applyFill="1" applyBorder="1" applyProtection="1">
      <protection hidden="1"/>
    </xf>
    <xf numFmtId="0" fontId="24" fillId="0" borderId="0" xfId="0" applyFont="1" applyFill="1" applyAlignment="1" applyProtection="1">
      <alignment horizontal="right"/>
      <protection hidden="1"/>
    </xf>
    <xf numFmtId="0" fontId="42" fillId="4" borderId="0" xfId="0" applyFont="1" applyFill="1" applyProtection="1">
      <protection hidden="1"/>
    </xf>
    <xf numFmtId="201" fontId="42" fillId="4" borderId="46" xfId="0" applyNumberFormat="1" applyFont="1" applyFill="1" applyBorder="1" applyAlignment="1" applyProtection="1">
      <alignment horizontal="right" vertical="center"/>
      <protection locked="0"/>
    </xf>
    <xf numFmtId="201" fontId="42" fillId="4" borderId="32" xfId="0" applyNumberFormat="1" applyFont="1" applyFill="1" applyBorder="1" applyAlignment="1" applyProtection="1">
      <alignment horizontal="right" vertical="center"/>
      <protection locked="0"/>
    </xf>
    <xf numFmtId="201" fontId="42" fillId="4" borderId="3" xfId="0" applyNumberFormat="1" applyFont="1" applyFill="1" applyBorder="1" applyAlignment="1" applyProtection="1">
      <alignment horizontal="right" vertical="center"/>
      <protection locked="0"/>
    </xf>
    <xf numFmtId="201" fontId="42" fillId="4" borderId="30" xfId="0" applyNumberFormat="1" applyFont="1" applyFill="1" applyBorder="1" applyAlignment="1" applyProtection="1">
      <alignment horizontal="right" vertical="center"/>
      <protection locked="0"/>
    </xf>
    <xf numFmtId="201" fontId="42" fillId="4" borderId="47" xfId="0" applyNumberFormat="1" applyFont="1" applyFill="1" applyBorder="1" applyAlignment="1" applyProtection="1">
      <alignment horizontal="right" vertical="center"/>
      <protection locked="0"/>
    </xf>
    <xf numFmtId="201" fontId="42" fillId="4" borderId="7" xfId="0" applyNumberFormat="1" applyFont="1" applyFill="1" applyBorder="1" applyAlignment="1" applyProtection="1">
      <alignment horizontal="right" vertical="center"/>
      <protection locked="0"/>
    </xf>
    <xf numFmtId="201" fontId="42" fillId="4" borderId="48" xfId="0" applyNumberFormat="1" applyFont="1" applyFill="1" applyBorder="1" applyAlignment="1" applyProtection="1">
      <alignment horizontal="right" vertical="center"/>
      <protection locked="0"/>
    </xf>
    <xf numFmtId="201" fontId="42" fillId="4" borderId="37" xfId="0" applyNumberFormat="1" applyFont="1" applyFill="1" applyBorder="1" applyAlignment="1" applyProtection="1">
      <alignment horizontal="right" vertical="center"/>
      <protection locked="0"/>
    </xf>
    <xf numFmtId="201" fontId="42" fillId="4" borderId="23" xfId="0" applyNumberFormat="1" applyFont="1" applyFill="1" applyBorder="1" applyAlignment="1" applyProtection="1">
      <alignment horizontal="right" vertical="center"/>
      <protection locked="0"/>
    </xf>
    <xf numFmtId="201" fontId="42" fillId="4" borderId="24" xfId="0" applyNumberFormat="1" applyFont="1" applyFill="1" applyBorder="1" applyAlignment="1" applyProtection="1">
      <alignment horizontal="right" vertical="center"/>
      <protection locked="0"/>
    </xf>
    <xf numFmtId="201" fontId="42" fillId="4" borderId="22" xfId="0" applyNumberFormat="1" applyFont="1" applyFill="1" applyBorder="1" applyAlignment="1" applyProtection="1">
      <alignment horizontal="right" vertical="center"/>
      <protection locked="0"/>
    </xf>
    <xf numFmtId="201" fontId="42" fillId="4" borderId="26" xfId="0" applyNumberFormat="1" applyFont="1" applyFill="1" applyBorder="1" applyAlignment="1" applyProtection="1">
      <alignment horizontal="right" vertical="center"/>
      <protection locked="0"/>
    </xf>
    <xf numFmtId="0" fontId="41" fillId="0" borderId="0" xfId="51" applyFont="1" applyFill="1" applyAlignment="1" applyProtection="1">
      <alignment horizontal="left"/>
      <protection hidden="1"/>
    </xf>
    <xf numFmtId="178" fontId="36" fillId="0" borderId="0" xfId="1" applyNumberFormat="1" applyFont="1" applyFill="1" applyAlignment="1" applyProtection="1">
      <alignment horizontal="right"/>
      <protection hidden="1"/>
    </xf>
    <xf numFmtId="178" fontId="36" fillId="0" borderId="0" xfId="1" applyNumberFormat="1" applyFont="1" applyFill="1" applyAlignment="1" applyProtection="1">
      <alignment horizontal="left"/>
      <protection hidden="1"/>
    </xf>
    <xf numFmtId="178" fontId="41" fillId="0" borderId="0" xfId="1" applyNumberFormat="1" applyFont="1" applyFill="1" applyAlignment="1" applyProtection="1">
      <alignment horizontal="left"/>
      <protection hidden="1"/>
    </xf>
    <xf numFmtId="0" fontId="42" fillId="0" borderId="41" xfId="0" applyFont="1" applyFill="1" applyBorder="1" applyAlignment="1" applyProtection="1">
      <alignment horizontal="left" vertical="center"/>
      <protection hidden="1"/>
    </xf>
    <xf numFmtId="3" fontId="42" fillId="0" borderId="49" xfId="0" applyNumberFormat="1" applyFont="1" applyFill="1" applyBorder="1" applyAlignment="1" applyProtection="1">
      <alignment horizontal="right" vertical="center"/>
      <protection hidden="1"/>
    </xf>
    <xf numFmtId="3" fontId="42" fillId="0" borderId="50" xfId="0" applyNumberFormat="1" applyFont="1" applyFill="1" applyBorder="1" applyAlignment="1" applyProtection="1">
      <alignment horizontal="right" vertical="center"/>
      <protection hidden="1"/>
    </xf>
    <xf numFmtId="3" fontId="42" fillId="0" borderId="40" xfId="0" applyNumberFormat="1" applyFont="1" applyFill="1" applyBorder="1" applyAlignment="1" applyProtection="1">
      <alignment horizontal="right" vertical="center"/>
      <protection hidden="1"/>
    </xf>
    <xf numFmtId="3" fontId="42" fillId="0" borderId="33" xfId="0" applyNumberFormat="1" applyFont="1" applyFill="1" applyBorder="1" applyAlignment="1" applyProtection="1">
      <alignment horizontal="right" vertical="center"/>
      <protection hidden="1"/>
    </xf>
    <xf numFmtId="3" fontId="42" fillId="0" borderId="8" xfId="0" applyNumberFormat="1" applyFont="1" applyFill="1" applyBorder="1" applyAlignment="1" applyProtection="1">
      <alignment horizontal="right" vertical="center"/>
      <protection hidden="1"/>
    </xf>
    <xf numFmtId="3" fontId="42" fillId="0" borderId="42" xfId="0" applyNumberFormat="1" applyFont="1" applyFill="1" applyBorder="1" applyAlignment="1" applyProtection="1">
      <alignment horizontal="right" vertical="center"/>
      <protection hidden="1"/>
    </xf>
    <xf numFmtId="0" fontId="42" fillId="0" borderId="47" xfId="0" applyFont="1" applyFill="1" applyBorder="1" applyAlignment="1" applyProtection="1">
      <alignment horizontal="left" vertical="center"/>
      <protection hidden="1"/>
    </xf>
    <xf numFmtId="0" fontId="42" fillId="0" borderId="33" xfId="0" applyFont="1" applyFill="1" applyBorder="1" applyAlignment="1" applyProtection="1">
      <alignment horizontal="right" vertical="center"/>
      <protection hidden="1"/>
    </xf>
    <xf numFmtId="0" fontId="42" fillId="0" borderId="42" xfId="0" applyFont="1" applyFill="1" applyBorder="1" applyAlignment="1" applyProtection="1">
      <alignment horizontal="right" vertical="center"/>
      <protection hidden="1"/>
    </xf>
    <xf numFmtId="3" fontId="42" fillId="0" borderId="2" xfId="0" applyNumberFormat="1" applyFont="1" applyFill="1" applyBorder="1" applyAlignment="1" applyProtection="1">
      <alignment horizontal="right" vertical="center"/>
      <protection hidden="1"/>
    </xf>
    <xf numFmtId="3" fontId="42" fillId="0" borderId="51" xfId="0" applyNumberFormat="1" applyFont="1" applyFill="1" applyBorder="1" applyAlignment="1" applyProtection="1">
      <alignment horizontal="right" vertical="center"/>
      <protection hidden="1"/>
    </xf>
    <xf numFmtId="0" fontId="42" fillId="0" borderId="43" xfId="0" applyFont="1" applyFill="1" applyBorder="1" applyAlignment="1" applyProtection="1">
      <alignment horizontal="left" vertical="center"/>
      <protection hidden="1"/>
    </xf>
    <xf numFmtId="3" fontId="42" fillId="0" borderId="52" xfId="0" applyNumberFormat="1" applyFont="1" applyFill="1" applyBorder="1" applyAlignment="1" applyProtection="1">
      <alignment horizontal="right" vertical="center"/>
      <protection hidden="1"/>
    </xf>
    <xf numFmtId="3" fontId="42" fillId="0" borderId="53" xfId="0" applyNumberFormat="1" applyFont="1" applyFill="1" applyBorder="1" applyAlignment="1" applyProtection="1">
      <alignment horizontal="right" vertical="center"/>
      <protection hidden="1"/>
    </xf>
    <xf numFmtId="3" fontId="42" fillId="0" borderId="44" xfId="0" applyNumberFormat="1" applyFont="1" applyFill="1" applyBorder="1" applyAlignment="1" applyProtection="1">
      <alignment horizontal="right" vertical="center"/>
      <protection hidden="1"/>
    </xf>
    <xf numFmtId="0" fontId="42" fillId="0" borderId="45" xfId="0" applyFont="1" applyFill="1" applyBorder="1" applyAlignment="1" applyProtection="1">
      <alignment horizontal="left" vertical="center"/>
      <protection hidden="1"/>
    </xf>
    <xf numFmtId="3" fontId="42" fillId="0" borderId="15" xfId="0" applyNumberFormat="1" applyFont="1" applyFill="1" applyBorder="1" applyAlignment="1" applyProtection="1">
      <alignment horizontal="right" vertical="center"/>
      <protection hidden="1"/>
    </xf>
    <xf numFmtId="3" fontId="42" fillId="0" borderId="16" xfId="0" applyNumberFormat="1" applyFont="1" applyFill="1" applyBorder="1" applyAlignment="1" applyProtection="1">
      <alignment horizontal="right" vertical="center"/>
      <protection hidden="1"/>
    </xf>
    <xf numFmtId="3" fontId="42" fillId="0" borderId="18" xfId="0" applyNumberFormat="1" applyFont="1" applyFill="1" applyBorder="1" applyAlignment="1" applyProtection="1">
      <alignment horizontal="right" vertical="center"/>
      <protection hidden="1"/>
    </xf>
    <xf numFmtId="3" fontId="42" fillId="0" borderId="19" xfId="0" applyNumberFormat="1" applyFont="1" applyFill="1" applyBorder="1" applyAlignment="1" applyProtection="1">
      <alignment horizontal="right" vertical="center"/>
      <protection hidden="1"/>
    </xf>
    <xf numFmtId="0" fontId="42" fillId="0" borderId="28" xfId="0" applyFont="1" applyFill="1" applyBorder="1" applyAlignment="1" applyProtection="1">
      <alignment horizontal="left" vertical="center"/>
      <protection hidden="1"/>
    </xf>
    <xf numFmtId="3" fontId="42" fillId="0" borderId="25" xfId="0" applyNumberFormat="1" applyFont="1" applyFill="1" applyBorder="1" applyAlignment="1" applyProtection="1">
      <alignment horizontal="right" vertical="center"/>
      <protection hidden="1"/>
    </xf>
    <xf numFmtId="3" fontId="42" fillId="0" borderId="54" xfId="0" applyNumberFormat="1" applyFont="1" applyFill="1" applyBorder="1" applyAlignment="1" applyProtection="1">
      <alignment horizontal="right" vertical="center"/>
      <protection hidden="1"/>
    </xf>
    <xf numFmtId="0" fontId="42" fillId="0" borderId="55" xfId="0" applyFont="1" applyFill="1" applyBorder="1" applyAlignment="1" applyProtection="1">
      <alignment horizontal="left" vertical="center"/>
      <protection hidden="1"/>
    </xf>
    <xf numFmtId="0" fontId="42" fillId="0" borderId="56" xfId="0" applyFont="1" applyFill="1" applyBorder="1" applyAlignment="1" applyProtection="1">
      <alignment horizontal="left" vertical="center"/>
      <protection hidden="1"/>
    </xf>
    <xf numFmtId="3" fontId="42" fillId="0" borderId="27" xfId="0" applyNumberFormat="1" applyFont="1" applyFill="1" applyBorder="1" applyAlignment="1" applyProtection="1">
      <alignment horizontal="right" vertical="center"/>
      <protection hidden="1"/>
    </xf>
    <xf numFmtId="3" fontId="42" fillId="0" borderId="36" xfId="0" applyNumberFormat="1" applyFont="1" applyFill="1" applyBorder="1" applyAlignment="1" applyProtection="1">
      <alignment horizontal="right" vertical="center"/>
      <protection hidden="1"/>
    </xf>
    <xf numFmtId="3" fontId="42" fillId="0" borderId="17" xfId="0" applyNumberFormat="1" applyFont="1" applyFill="1" applyBorder="1" applyAlignment="1" applyProtection="1">
      <alignment horizontal="right" vertical="center"/>
      <protection hidden="1"/>
    </xf>
    <xf numFmtId="0" fontId="42" fillId="0" borderId="57" xfId="0" applyFont="1" applyFill="1" applyBorder="1" applyAlignment="1" applyProtection="1">
      <alignment vertical="center"/>
      <protection hidden="1"/>
    </xf>
    <xf numFmtId="3" fontId="42" fillId="0" borderId="58" xfId="0" applyNumberFormat="1" applyFont="1" applyFill="1" applyBorder="1" applyAlignment="1" applyProtection="1">
      <alignment vertical="center"/>
      <protection hidden="1"/>
    </xf>
    <xf numFmtId="3" fontId="42" fillId="0" borderId="59" xfId="0" applyNumberFormat="1" applyFont="1" applyFill="1" applyBorder="1" applyAlignment="1" applyProtection="1">
      <alignment vertical="center"/>
      <protection hidden="1"/>
    </xf>
    <xf numFmtId="3" fontId="42" fillId="0" borderId="60" xfId="0" applyNumberFormat="1" applyFont="1" applyFill="1" applyBorder="1" applyAlignment="1" applyProtection="1">
      <alignment vertical="center"/>
      <protection hidden="1"/>
    </xf>
    <xf numFmtId="3" fontId="42" fillId="0" borderId="61" xfId="0" applyNumberFormat="1" applyFont="1" applyFill="1" applyBorder="1" applyAlignment="1" applyProtection="1">
      <alignment vertical="center"/>
      <protection hidden="1"/>
    </xf>
    <xf numFmtId="3" fontId="42" fillId="0" borderId="62" xfId="0" applyNumberFormat="1" applyFont="1" applyFill="1" applyBorder="1" applyAlignment="1" applyProtection="1">
      <alignment vertical="center"/>
      <protection hidden="1"/>
    </xf>
    <xf numFmtId="3" fontId="42" fillId="0" borderId="63" xfId="0" applyNumberFormat="1" applyFont="1" applyFill="1" applyBorder="1" applyAlignment="1" applyProtection="1">
      <alignment vertical="center"/>
      <protection hidden="1"/>
    </xf>
    <xf numFmtId="0" fontId="17" fillId="0" borderId="23" xfId="0" applyFont="1" applyFill="1" applyBorder="1" applyAlignment="1" applyProtection="1">
      <alignment horizontal="left"/>
      <protection hidden="1"/>
    </xf>
    <xf numFmtId="0" fontId="18" fillId="0" borderId="43" xfId="0" applyFont="1" applyFill="1" applyBorder="1" applyAlignment="1" applyProtection="1">
      <alignment horizontal="left"/>
      <protection hidden="1"/>
    </xf>
    <xf numFmtId="0" fontId="17" fillId="0" borderId="30" xfId="0" applyFont="1" applyFill="1" applyBorder="1" applyAlignment="1" applyProtection="1">
      <alignment horizontal="left"/>
      <protection hidden="1"/>
    </xf>
    <xf numFmtId="0" fontId="17" fillId="0" borderId="22" xfId="0" applyFont="1" applyFill="1" applyBorder="1" applyAlignment="1" applyProtection="1">
      <alignment horizontal="left"/>
      <protection hidden="1"/>
    </xf>
    <xf numFmtId="0" fontId="18" fillId="4" borderId="58" xfId="0" applyFont="1" applyFill="1" applyBorder="1" applyAlignment="1" applyProtection="1">
      <alignment horizontal="center"/>
      <protection hidden="1"/>
    </xf>
    <xf numFmtId="3" fontId="18" fillId="4" borderId="60" xfId="0" applyNumberFormat="1" applyFont="1" applyFill="1" applyBorder="1" applyProtection="1">
      <protection locked="0" hidden="1"/>
    </xf>
    <xf numFmtId="0" fontId="18" fillId="0" borderId="59" xfId="0" applyFont="1" applyFill="1" applyBorder="1" applyAlignment="1" applyProtection="1">
      <alignment horizontal="center"/>
      <protection hidden="1"/>
    </xf>
    <xf numFmtId="0" fontId="37" fillId="0" borderId="64" xfId="0" applyFont="1" applyFill="1" applyBorder="1" applyAlignment="1" applyProtection="1">
      <alignment horizontal="center"/>
      <protection hidden="1"/>
    </xf>
    <xf numFmtId="0" fontId="18" fillId="0" borderId="32" xfId="0" applyFont="1" applyFill="1" applyBorder="1" applyAlignment="1" applyProtection="1">
      <alignment horizontal="center"/>
      <protection hidden="1"/>
    </xf>
    <xf numFmtId="0" fontId="37" fillId="0" borderId="31" xfId="0" applyFont="1" applyFill="1" applyBorder="1" applyAlignment="1" applyProtection="1">
      <alignment horizontal="center"/>
      <protection hidden="1"/>
    </xf>
    <xf numFmtId="0" fontId="44" fillId="4" borderId="0" xfId="0" applyFont="1" applyFill="1" applyProtection="1">
      <protection hidden="1"/>
    </xf>
    <xf numFmtId="0" fontId="17" fillId="4" borderId="0" xfId="0" applyFont="1" applyFill="1" applyAlignment="1" applyProtection="1">
      <alignment horizontal="centerContinuous"/>
      <protection hidden="1"/>
    </xf>
    <xf numFmtId="0" fontId="27" fillId="4" borderId="0" xfId="0" applyFont="1" applyFill="1" applyAlignment="1" applyProtection="1">
      <alignment horizontal="centerContinuous"/>
      <protection hidden="1"/>
    </xf>
    <xf numFmtId="0" fontId="18" fillId="4" borderId="0" xfId="0" applyFont="1" applyFill="1" applyAlignment="1" applyProtection="1">
      <alignment horizontal="centerContinuous"/>
      <protection hidden="1"/>
    </xf>
    <xf numFmtId="0" fontId="45" fillId="4" borderId="0" xfId="0" applyFont="1" applyFill="1" applyProtection="1">
      <protection hidden="1"/>
    </xf>
    <xf numFmtId="0" fontId="18" fillId="4" borderId="23" xfId="0" applyFont="1" applyFill="1" applyBorder="1" applyAlignment="1" applyProtection="1">
      <alignment horizontal="center"/>
      <protection hidden="1"/>
    </xf>
    <xf numFmtId="3" fontId="18" fillId="4" borderId="25" xfId="0" applyNumberFormat="1" applyFont="1" applyFill="1" applyBorder="1" applyProtection="1">
      <protection locked="0" hidden="1"/>
    </xf>
    <xf numFmtId="0" fontId="18" fillId="4" borderId="41" xfId="0" applyFont="1" applyFill="1" applyBorder="1" applyAlignment="1" applyProtection="1">
      <alignment horizontal="center"/>
      <protection hidden="1"/>
    </xf>
    <xf numFmtId="3" fontId="18" fillId="4" borderId="4" xfId="0" applyNumberFormat="1" applyFont="1" applyFill="1" applyBorder="1" applyProtection="1">
      <protection hidden="1"/>
    </xf>
    <xf numFmtId="3" fontId="18" fillId="4" borderId="27" xfId="0" applyNumberFormat="1" applyFont="1" applyFill="1" applyBorder="1" applyProtection="1">
      <protection locked="0" hidden="1"/>
    </xf>
    <xf numFmtId="0" fontId="44" fillId="0" borderId="0" xfId="0" applyFont="1" applyFill="1" applyProtection="1">
      <protection hidden="1"/>
    </xf>
    <xf numFmtId="0" fontId="18" fillId="0" borderId="0" xfId="0" applyFont="1" applyFill="1" applyAlignment="1" applyProtection="1">
      <alignment horizontal="centerContinuous" wrapText="1"/>
      <protection hidden="1"/>
    </xf>
    <xf numFmtId="0" fontId="18" fillId="0" borderId="65" xfId="0" applyFont="1" applyFill="1" applyBorder="1" applyProtection="1">
      <protection hidden="1"/>
    </xf>
    <xf numFmtId="0" fontId="18" fillId="0" borderId="21" xfId="0" applyFont="1" applyFill="1" applyBorder="1" applyProtection="1">
      <protection hidden="1"/>
    </xf>
    <xf numFmtId="0" fontId="18" fillId="0" borderId="35" xfId="0" applyFont="1" applyFill="1" applyBorder="1" applyProtection="1">
      <protection hidden="1"/>
    </xf>
    <xf numFmtId="3" fontId="27" fillId="4" borderId="0" xfId="0" applyNumberFormat="1" applyFont="1" applyFill="1" applyAlignment="1" applyProtection="1">
      <alignment horizontal="right"/>
      <protection hidden="1"/>
    </xf>
    <xf numFmtId="4" fontId="27" fillId="4" borderId="0" xfId="0" applyNumberFormat="1" applyFont="1" applyFill="1" applyProtection="1">
      <protection hidden="1"/>
    </xf>
    <xf numFmtId="3" fontId="18" fillId="0" borderId="0" xfId="0" applyNumberFormat="1" applyFont="1" applyFill="1" applyAlignment="1" applyProtection="1">
      <alignment horizontal="right"/>
      <protection hidden="1"/>
    </xf>
    <xf numFmtId="4" fontId="18" fillId="0" borderId="0" xfId="0" applyNumberFormat="1" applyFont="1" applyFill="1" applyProtection="1">
      <protection hidden="1"/>
    </xf>
    <xf numFmtId="0" fontId="17" fillId="0" borderId="25" xfId="0" applyFont="1" applyFill="1" applyBorder="1" applyAlignment="1" applyProtection="1">
      <alignment horizontal="center"/>
      <protection hidden="1"/>
    </xf>
    <xf numFmtId="0" fontId="17" fillId="0" borderId="26" xfId="0" applyFont="1" applyFill="1" applyBorder="1" applyAlignment="1" applyProtection="1">
      <alignment horizontal="center"/>
      <protection hidden="1"/>
    </xf>
    <xf numFmtId="0" fontId="17" fillId="0" borderId="27" xfId="0" applyFont="1" applyFill="1" applyBorder="1" applyAlignment="1" applyProtection="1">
      <alignment horizontal="center"/>
      <protection hidden="1"/>
    </xf>
    <xf numFmtId="0" fontId="37" fillId="0" borderId="66" xfId="0" applyFont="1" applyFill="1" applyBorder="1" applyAlignment="1" applyProtection="1">
      <alignment horizontal="center"/>
      <protection hidden="1"/>
    </xf>
    <xf numFmtId="0" fontId="18" fillId="0" borderId="54" xfId="0" applyFont="1" applyFill="1" applyBorder="1" applyAlignment="1" applyProtection="1">
      <alignment horizontal="center"/>
      <protection hidden="1"/>
    </xf>
    <xf numFmtId="0" fontId="37" fillId="0" borderId="0" xfId="0" applyFont="1" applyFill="1" applyBorder="1" applyAlignment="1" applyProtection="1">
      <alignment horizontal="center"/>
      <protection hidden="1"/>
    </xf>
    <xf numFmtId="0" fontId="37" fillId="0" borderId="7" xfId="0" applyFont="1" applyFill="1" applyBorder="1" applyAlignment="1" applyProtection="1">
      <alignment horizontal="center"/>
      <protection hidden="1"/>
    </xf>
    <xf numFmtId="0" fontId="18" fillId="0" borderId="62" xfId="0" applyFont="1" applyFill="1" applyBorder="1" applyAlignment="1" applyProtection="1">
      <alignment horizontal="center"/>
      <protection hidden="1"/>
    </xf>
    <xf numFmtId="3" fontId="25" fillId="4" borderId="0" xfId="0" applyNumberFormat="1" applyFont="1" applyFill="1" applyAlignment="1" applyProtection="1">
      <alignment horizontal="right"/>
      <protection hidden="1"/>
    </xf>
    <xf numFmtId="0" fontId="36" fillId="4" borderId="0" xfId="10" applyFont="1" applyFill="1" applyAlignment="1" applyProtection="1">
      <protection hidden="1"/>
    </xf>
    <xf numFmtId="0" fontId="48" fillId="4" borderId="0" xfId="0" applyFont="1" applyFill="1" applyAlignment="1" applyProtection="1">
      <alignment horizontal="center"/>
      <protection hidden="1"/>
    </xf>
    <xf numFmtId="0" fontId="49" fillId="4" borderId="0" xfId="10" applyFont="1" applyFill="1" applyAlignment="1" applyProtection="1">
      <alignment horizontal="center"/>
      <protection hidden="1"/>
    </xf>
    <xf numFmtId="0" fontId="49" fillId="4" borderId="0" xfId="0" applyFont="1" applyFill="1" applyProtection="1">
      <protection hidden="1"/>
    </xf>
    <xf numFmtId="0" fontId="49" fillId="4" borderId="0" xfId="10" quotePrefix="1" applyFont="1" applyFill="1" applyAlignment="1" applyProtection="1">
      <alignment horizontal="center"/>
      <protection hidden="1"/>
    </xf>
    <xf numFmtId="0" fontId="50" fillId="4" borderId="0" xfId="0" applyFont="1" applyFill="1" applyProtection="1">
      <protection hidden="1"/>
    </xf>
    <xf numFmtId="0" fontId="51" fillId="4" borderId="0" xfId="10" applyFont="1" applyFill="1" applyAlignment="1" applyProtection="1">
      <protection hidden="1"/>
    </xf>
    <xf numFmtId="0" fontId="33" fillId="0" borderId="0" xfId="0" applyFont="1" applyFill="1"/>
    <xf numFmtId="0" fontId="33" fillId="0" borderId="0" xfId="0" applyFont="1" applyFill="1" applyBorder="1"/>
    <xf numFmtId="0" fontId="33" fillId="0" borderId="0" xfId="0" applyFont="1" applyFill="1" applyAlignment="1">
      <alignment horizontal="center"/>
    </xf>
    <xf numFmtId="0" fontId="28" fillId="0" borderId="0" xfId="10" applyFont="1" applyFill="1" applyAlignment="1" applyProtection="1"/>
    <xf numFmtId="0" fontId="33" fillId="0" borderId="0" xfId="0" applyFont="1"/>
    <xf numFmtId="197" fontId="33" fillId="0" borderId="0" xfId="0" applyNumberFormat="1" applyFont="1"/>
    <xf numFmtId="195" fontId="33" fillId="0" borderId="0" xfId="0" applyNumberFormat="1" applyFont="1"/>
    <xf numFmtId="195" fontId="33" fillId="0" borderId="0" xfId="0" applyNumberFormat="1" applyFont="1" applyAlignment="1">
      <alignment horizontal="left"/>
    </xf>
    <xf numFmtId="14" fontId="33" fillId="0" borderId="0" xfId="0" applyNumberFormat="1" applyFont="1"/>
    <xf numFmtId="0" fontId="18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0" fontId="18" fillId="0" borderId="0" xfId="0" applyFont="1" applyAlignment="1" applyProtection="1">
      <alignment horizontal="right"/>
    </xf>
    <xf numFmtId="0" fontId="33" fillId="0" borderId="0" xfId="0" applyFont="1" applyBorder="1" applyAlignment="1">
      <alignment horizontal="left" vertical="center"/>
    </xf>
    <xf numFmtId="0" fontId="33" fillId="0" borderId="0" xfId="0" applyNumberFormat="1" applyFont="1" applyFill="1" applyBorder="1" applyAlignment="1" applyProtection="1"/>
    <xf numFmtId="0" fontId="64" fillId="0" borderId="0" xfId="0" applyFont="1"/>
    <xf numFmtId="0" fontId="33" fillId="0" borderId="0" xfId="0" applyFont="1" applyAlignment="1" applyProtection="1">
      <alignment horizontal="left"/>
    </xf>
    <xf numFmtId="0" fontId="0" fillId="0" borderId="0" xfId="0" quotePrefix="1"/>
    <xf numFmtId="0" fontId="73" fillId="0" borderId="0" xfId="0" applyFont="1"/>
    <xf numFmtId="0" fontId="74" fillId="0" borderId="0" xfId="0" applyFont="1"/>
    <xf numFmtId="0" fontId="74" fillId="0" borderId="0" xfId="0" applyFont="1"/>
    <xf numFmtId="0" fontId="33" fillId="0" borderId="0" xfId="0" applyFont="1" applyFill="1" applyBorder="1" applyAlignment="1">
      <alignment horizontal="center"/>
    </xf>
    <xf numFmtId="0" fontId="64" fillId="0" borderId="0" xfId="0" applyFont="1" applyFill="1"/>
    <xf numFmtId="0" fontId="0" fillId="4" borderId="0" xfId="0" applyFill="1"/>
    <xf numFmtId="0" fontId="59" fillId="4" borderId="0" xfId="17" applyFill="1"/>
    <xf numFmtId="0" fontId="59" fillId="0" borderId="0" xfId="17"/>
    <xf numFmtId="0" fontId="74" fillId="0" borderId="0" xfId="17" applyFont="1"/>
    <xf numFmtId="0" fontId="75" fillId="4" borderId="0" xfId="0" applyFont="1" applyFill="1" applyProtection="1">
      <protection hidden="1"/>
    </xf>
    <xf numFmtId="0" fontId="75" fillId="4" borderId="0" xfId="20" applyFont="1" applyFill="1"/>
    <xf numFmtId="0" fontId="17" fillId="0" borderId="0" xfId="0" applyNumberFormat="1" applyFont="1" applyFill="1" applyBorder="1" applyAlignment="1" applyProtection="1">
      <alignment horizontal="left"/>
      <protection hidden="1"/>
    </xf>
    <xf numFmtId="0" fontId="24" fillId="0" borderId="0" xfId="0" applyFont="1" applyFill="1" applyBorder="1" applyAlignment="1" applyProtection="1">
      <alignment horizontal="center"/>
      <protection locked="0"/>
    </xf>
    <xf numFmtId="0" fontId="33" fillId="0" borderId="0" xfId="0" applyFont="1" applyFill="1" applyAlignment="1" applyProtection="1">
      <alignment horizontal="center" vertical="top" wrapText="1"/>
      <protection hidden="1"/>
    </xf>
    <xf numFmtId="0" fontId="33" fillId="0" borderId="0" xfId="0" applyFont="1" applyFill="1" applyAlignment="1" applyProtection="1">
      <alignment vertical="top" wrapText="1"/>
      <protection hidden="1"/>
    </xf>
    <xf numFmtId="0" fontId="27" fillId="0" borderId="0" xfId="0" applyFont="1" applyFill="1" applyAlignment="1" applyProtection="1">
      <alignment vertical="top"/>
      <protection hidden="1"/>
    </xf>
    <xf numFmtId="0" fontId="18" fillId="0" borderId="8" xfId="0" applyFont="1" applyFill="1" applyBorder="1" applyAlignment="1" applyProtection="1">
      <alignment vertical="center" wrapText="1"/>
      <protection hidden="1"/>
    </xf>
    <xf numFmtId="0" fontId="17" fillId="0" borderId="8" xfId="0" applyFont="1" applyFill="1" applyBorder="1" applyAlignment="1" applyProtection="1">
      <alignment vertical="center" wrapText="1"/>
      <protection hidden="1"/>
    </xf>
    <xf numFmtId="0" fontId="18" fillId="0" borderId="67" xfId="0" applyFont="1" applyFill="1" applyBorder="1" applyAlignment="1" applyProtection="1">
      <alignment vertical="center" wrapText="1"/>
      <protection hidden="1"/>
    </xf>
    <xf numFmtId="0" fontId="18" fillId="0" borderId="67" xfId="0" applyFont="1" applyFill="1" applyBorder="1" applyAlignment="1" applyProtection="1">
      <alignment horizontal="center"/>
      <protection hidden="1"/>
    </xf>
    <xf numFmtId="0" fontId="17" fillId="0" borderId="50" xfId="0" applyFont="1" applyFill="1" applyBorder="1" applyAlignment="1" applyProtection="1">
      <alignment horizontal="center" vertical="center"/>
      <protection hidden="1"/>
    </xf>
    <xf numFmtId="0" fontId="17" fillId="0" borderId="67" xfId="0" applyFont="1" applyFill="1" applyBorder="1" applyAlignment="1" applyProtection="1">
      <alignment vertical="center" wrapText="1"/>
      <protection hidden="1"/>
    </xf>
    <xf numFmtId="0" fontId="15" fillId="0" borderId="50" xfId="0" applyFont="1" applyFill="1" applyBorder="1" applyAlignment="1" applyProtection="1">
      <alignment horizontal="center" vertical="center"/>
      <protection hidden="1"/>
    </xf>
    <xf numFmtId="0" fontId="16" fillId="0" borderId="67" xfId="0" applyFont="1" applyFill="1" applyBorder="1" applyAlignment="1" applyProtection="1">
      <alignment horizontal="center"/>
      <protection hidden="1"/>
    </xf>
    <xf numFmtId="0" fontId="18" fillId="0" borderId="3" xfId="0" applyFont="1" applyFill="1" applyBorder="1" applyAlignment="1" applyProtection="1">
      <alignment horizontal="left"/>
      <protection hidden="1"/>
    </xf>
    <xf numFmtId="0" fontId="18" fillId="0" borderId="3" xfId="0" applyFont="1" applyFill="1" applyBorder="1" applyAlignment="1" applyProtection="1">
      <alignment vertical="center" wrapText="1"/>
      <protection hidden="1"/>
    </xf>
    <xf numFmtId="0" fontId="17" fillId="0" borderId="3" xfId="0" applyFont="1" applyFill="1" applyBorder="1" applyAlignment="1" applyProtection="1">
      <alignment vertical="center" wrapText="1"/>
      <protection hidden="1"/>
    </xf>
    <xf numFmtId="0" fontId="35" fillId="0" borderId="3" xfId="0" applyFont="1" applyFill="1" applyBorder="1" applyAlignment="1" applyProtection="1">
      <alignment horizontal="left"/>
      <protection hidden="1"/>
    </xf>
    <xf numFmtId="0" fontId="17" fillId="0" borderId="3" xfId="0" applyFont="1" applyFill="1" applyBorder="1" applyAlignment="1" applyProtection="1">
      <alignment horizontal="left" vertical="center"/>
      <protection hidden="1"/>
    </xf>
    <xf numFmtId="0" fontId="18" fillId="0" borderId="3" xfId="0" applyFont="1" applyFill="1" applyBorder="1" applyAlignment="1" applyProtection="1">
      <alignment horizontal="left" vertical="center"/>
      <protection hidden="1"/>
    </xf>
    <xf numFmtId="0" fontId="17" fillId="0" borderId="8" xfId="0" applyFont="1" applyFill="1" applyBorder="1" applyAlignment="1" applyProtection="1">
      <alignment horizontal="left" vertical="center" wrapText="1"/>
      <protection hidden="1"/>
    </xf>
    <xf numFmtId="0" fontId="18" fillId="0" borderId="8" xfId="0" applyFont="1" applyFill="1" applyBorder="1" applyAlignment="1" applyProtection="1">
      <alignment horizontal="left" vertical="center"/>
      <protection hidden="1"/>
    </xf>
    <xf numFmtId="0" fontId="17" fillId="0" borderId="24" xfId="0" applyFont="1" applyFill="1" applyBorder="1" applyAlignment="1" applyProtection="1">
      <alignment horizontal="center" vertical="center"/>
      <protection hidden="1"/>
    </xf>
    <xf numFmtId="3" fontId="15" fillId="0" borderId="0" xfId="0" applyNumberFormat="1" applyFont="1" applyFill="1" applyBorder="1" applyAlignment="1" applyProtection="1">
      <alignment vertical="center"/>
      <protection hidden="1"/>
    </xf>
    <xf numFmtId="0" fontId="16" fillId="0" borderId="0" xfId="0" applyFont="1" applyFill="1" applyBorder="1" applyAlignment="1" applyProtection="1">
      <alignment vertical="center" wrapText="1"/>
      <protection hidden="1"/>
    </xf>
    <xf numFmtId="0" fontId="16" fillId="0" borderId="0" xfId="0" applyFont="1" applyFill="1" applyBorder="1" applyAlignment="1" applyProtection="1">
      <alignment horizontal="center"/>
      <protection hidden="1"/>
    </xf>
    <xf numFmtId="3" fontId="17" fillId="0" borderId="60" xfId="0" applyNumberFormat="1" applyFont="1" applyFill="1" applyBorder="1" applyAlignment="1" applyProtection="1">
      <alignment vertical="center"/>
      <protection hidden="1"/>
    </xf>
    <xf numFmtId="3" fontId="17" fillId="0" borderId="59" xfId="0" applyNumberFormat="1" applyFont="1" applyFill="1" applyBorder="1" applyAlignment="1" applyProtection="1">
      <alignment vertical="center" wrapText="1"/>
      <protection hidden="1"/>
    </xf>
    <xf numFmtId="3" fontId="17" fillId="0" borderId="59" xfId="0" applyNumberFormat="1" applyFont="1" applyFill="1" applyBorder="1" applyAlignment="1" applyProtection="1">
      <alignment vertical="center"/>
      <protection hidden="1"/>
    </xf>
    <xf numFmtId="0" fontId="17" fillId="0" borderId="59" xfId="0" applyFont="1" applyFill="1" applyBorder="1" applyAlignment="1" applyProtection="1">
      <alignment vertical="center" wrapText="1"/>
      <protection hidden="1"/>
    </xf>
    <xf numFmtId="0" fontId="18" fillId="0" borderId="58" xfId="0" applyFont="1" applyFill="1" applyBorder="1" applyAlignment="1" applyProtection="1">
      <alignment horizontal="center"/>
      <protection hidden="1"/>
    </xf>
    <xf numFmtId="0" fontId="17" fillId="0" borderId="26" xfId="0" applyFont="1" applyFill="1" applyBorder="1" applyAlignment="1" applyProtection="1">
      <alignment vertical="center" wrapText="1"/>
      <protection hidden="1"/>
    </xf>
    <xf numFmtId="3" fontId="18" fillId="0" borderId="24" xfId="0" applyNumberFormat="1" applyFont="1" applyFill="1" applyBorder="1" applyAlignment="1" applyProtection="1">
      <alignment vertical="center" wrapText="1"/>
      <protection hidden="1"/>
    </xf>
    <xf numFmtId="0" fontId="18" fillId="0" borderId="24" xfId="0" applyFont="1" applyFill="1" applyBorder="1" applyAlignment="1" applyProtection="1">
      <alignment vertical="center" wrapText="1"/>
      <protection hidden="1"/>
    </xf>
    <xf numFmtId="0" fontId="18" fillId="0" borderId="33" xfId="0" applyFont="1" applyFill="1" applyBorder="1" applyAlignment="1" applyProtection="1">
      <alignment horizontal="center"/>
      <protection hidden="1"/>
    </xf>
    <xf numFmtId="0" fontId="18" fillId="0" borderId="31" xfId="0" applyFont="1" applyFill="1" applyBorder="1" applyAlignment="1" applyProtection="1">
      <alignment horizontal="center"/>
      <protection hidden="1"/>
    </xf>
    <xf numFmtId="0" fontId="18" fillId="0" borderId="38" xfId="0" applyFont="1" applyFill="1" applyBorder="1" applyAlignment="1" applyProtection="1">
      <alignment horizontal="center"/>
      <protection hidden="1"/>
    </xf>
    <xf numFmtId="0" fontId="17" fillId="0" borderId="24" xfId="0" applyFont="1" applyFill="1" applyBorder="1" applyAlignment="1" applyProtection="1">
      <alignment horizontal="centerContinuous" vertical="center"/>
      <protection hidden="1"/>
    </xf>
    <xf numFmtId="0" fontId="17" fillId="0" borderId="50" xfId="0" applyFont="1" applyFill="1" applyBorder="1" applyAlignment="1" applyProtection="1">
      <alignment vertical="center" wrapText="1"/>
      <protection hidden="1"/>
    </xf>
    <xf numFmtId="0" fontId="18" fillId="0" borderId="23" xfId="0" applyFont="1" applyFill="1" applyBorder="1" applyAlignment="1" applyProtection="1">
      <alignment horizontal="center" vertical="center"/>
      <protection hidden="1"/>
    </xf>
    <xf numFmtId="0" fontId="18" fillId="0" borderId="46" xfId="0" applyFont="1" applyFill="1" applyBorder="1" applyAlignment="1" applyProtection="1">
      <alignment horizontal="center" vertical="center"/>
      <protection hidden="1"/>
    </xf>
    <xf numFmtId="3" fontId="18" fillId="0" borderId="26" xfId="0" applyNumberFormat="1" applyFont="1" applyFill="1" applyBorder="1" applyAlignment="1" applyProtection="1">
      <alignment vertical="center"/>
      <protection hidden="1"/>
    </xf>
    <xf numFmtId="0" fontId="17" fillId="0" borderId="25" xfId="0" applyFont="1" applyFill="1" applyBorder="1" applyAlignment="1" applyProtection="1">
      <alignment horizontal="center" vertical="center"/>
      <protection hidden="1"/>
    </xf>
    <xf numFmtId="0" fontId="24" fillId="2" borderId="1" xfId="0" applyFont="1" applyFill="1" applyBorder="1" applyAlignment="1" applyProtection="1">
      <alignment horizontal="center"/>
    </xf>
    <xf numFmtId="0" fontId="25" fillId="2" borderId="1" xfId="0" applyFont="1" applyFill="1" applyBorder="1" applyProtection="1"/>
    <xf numFmtId="0" fontId="25" fillId="2" borderId="14" xfId="0" applyFont="1" applyFill="1" applyBorder="1" applyAlignment="1" applyProtection="1">
      <alignment wrapText="1"/>
    </xf>
    <xf numFmtId="0" fontId="25" fillId="3" borderId="14" xfId="0" applyFont="1" applyFill="1" applyBorder="1" applyAlignment="1" applyProtection="1">
      <alignment wrapText="1"/>
    </xf>
    <xf numFmtId="0" fontId="25" fillId="3" borderId="1" xfId="0" applyFont="1" applyFill="1" applyBorder="1" applyProtection="1"/>
    <xf numFmtId="0" fontId="24" fillId="3" borderId="1" xfId="0" applyFont="1" applyFill="1" applyBorder="1" applyAlignment="1" applyProtection="1">
      <alignment horizontal="center"/>
    </xf>
    <xf numFmtId="0" fontId="25" fillId="3" borderId="68" xfId="0" applyFont="1" applyFill="1" applyBorder="1" applyAlignment="1" applyProtection="1">
      <alignment wrapText="1"/>
    </xf>
    <xf numFmtId="0" fontId="24" fillId="3" borderId="69" xfId="0" applyFont="1" applyFill="1" applyBorder="1" applyAlignment="1" applyProtection="1">
      <alignment horizontal="center"/>
    </xf>
    <xf numFmtId="0" fontId="16" fillId="0" borderId="3" xfId="0" applyFont="1" applyFill="1" applyBorder="1" applyAlignment="1" applyProtection="1">
      <alignment vertical="center" wrapText="1"/>
      <protection hidden="1"/>
    </xf>
    <xf numFmtId="3" fontId="15" fillId="0" borderId="3" xfId="0" applyNumberFormat="1" applyFont="1" applyFill="1" applyBorder="1" applyAlignment="1" applyProtection="1">
      <alignment vertical="center"/>
      <protection hidden="1"/>
    </xf>
    <xf numFmtId="0" fontId="15" fillId="0" borderId="24" xfId="0" applyFont="1" applyFill="1" applyBorder="1" applyAlignment="1" applyProtection="1">
      <alignment horizontal="centerContinuous" vertical="center"/>
      <protection hidden="1"/>
    </xf>
    <xf numFmtId="0" fontId="16" fillId="0" borderId="24" xfId="0" applyFont="1" applyFill="1" applyBorder="1" applyAlignment="1" applyProtection="1">
      <alignment vertical="center" wrapText="1"/>
      <protection hidden="1"/>
    </xf>
    <xf numFmtId="0" fontId="16" fillId="0" borderId="23" xfId="0" applyFont="1" applyFill="1" applyBorder="1" applyAlignment="1" applyProtection="1">
      <alignment horizontal="centerContinuous" vertical="center" wrapText="1"/>
      <protection hidden="1"/>
    </xf>
    <xf numFmtId="3" fontId="15" fillId="0" borderId="2" xfId="0" applyNumberFormat="1" applyFont="1" applyFill="1" applyBorder="1" applyAlignment="1" applyProtection="1">
      <alignment vertical="center"/>
      <protection hidden="1"/>
    </xf>
    <xf numFmtId="0" fontId="18" fillId="0" borderId="2" xfId="0" applyFont="1" applyFill="1" applyBorder="1" applyAlignment="1" applyProtection="1">
      <alignment horizontal="center"/>
      <protection hidden="1"/>
    </xf>
    <xf numFmtId="3" fontId="17" fillId="2" borderId="2" xfId="0" applyNumberFormat="1" applyFont="1" applyFill="1" applyBorder="1" applyAlignment="1" applyProtection="1"/>
    <xf numFmtId="3" fontId="18" fillId="2" borderId="2" xfId="0" applyNumberFormat="1" applyFont="1" applyFill="1" applyBorder="1" applyAlignment="1" applyProtection="1"/>
    <xf numFmtId="3" fontId="17" fillId="2" borderId="26" xfId="0" applyNumberFormat="1" applyFont="1" applyFill="1" applyBorder="1" applyAlignment="1" applyProtection="1"/>
    <xf numFmtId="3" fontId="17" fillId="2" borderId="27" xfId="0" applyNumberFormat="1" applyFont="1" applyFill="1" applyBorder="1" applyAlignment="1" applyProtection="1"/>
    <xf numFmtId="0" fontId="18" fillId="0" borderId="23" xfId="0" applyFont="1" applyFill="1" applyBorder="1" applyAlignment="1" applyProtection="1">
      <alignment horizontal="center"/>
      <protection hidden="1"/>
    </xf>
    <xf numFmtId="0" fontId="17" fillId="0" borderId="24" xfId="0" applyFont="1" applyFill="1" applyBorder="1" applyAlignment="1" applyProtection="1">
      <alignment horizontal="left"/>
      <protection hidden="1"/>
    </xf>
    <xf numFmtId="3" fontId="17" fillId="0" borderId="24" xfId="0" applyNumberFormat="1" applyFont="1" applyFill="1" applyBorder="1" applyAlignment="1" applyProtection="1">
      <protection hidden="1"/>
    </xf>
    <xf numFmtId="3" fontId="17" fillId="0" borderId="25" xfId="0" applyNumberFormat="1" applyFont="1" applyFill="1" applyBorder="1" applyAlignment="1" applyProtection="1">
      <protection hidden="1"/>
    </xf>
    <xf numFmtId="3" fontId="17" fillId="0" borderId="2" xfId="0" applyNumberFormat="1" applyFont="1" applyFill="1" applyBorder="1" applyAlignment="1" applyProtection="1">
      <protection hidden="1"/>
    </xf>
    <xf numFmtId="0" fontId="17" fillId="0" borderId="26" xfId="0" applyFont="1" applyFill="1" applyBorder="1" applyAlignment="1" applyProtection="1">
      <alignment horizontal="left"/>
      <protection hidden="1"/>
    </xf>
    <xf numFmtId="3" fontId="17" fillId="0" borderId="26" xfId="0" applyNumberFormat="1" applyFont="1" applyFill="1" applyBorder="1" applyAlignment="1" applyProtection="1">
      <protection hidden="1"/>
    </xf>
    <xf numFmtId="3" fontId="18" fillId="0" borderId="26" xfId="0" applyNumberFormat="1" applyFont="1" applyFill="1" applyBorder="1" applyAlignment="1" applyProtection="1">
      <protection hidden="1"/>
    </xf>
    <xf numFmtId="3" fontId="17" fillId="0" borderId="27" xfId="0" applyNumberFormat="1" applyFont="1" applyFill="1" applyBorder="1" applyAlignment="1" applyProtection="1">
      <protection hidden="1"/>
    </xf>
    <xf numFmtId="3" fontId="17" fillId="2" borderId="3" xfId="0" applyNumberFormat="1" applyFont="1" applyFill="1" applyBorder="1" applyAlignment="1" applyProtection="1"/>
    <xf numFmtId="3" fontId="18" fillId="2" borderId="3" xfId="0" applyNumberFormat="1" applyFont="1" applyFill="1" applyBorder="1" applyAlignment="1" applyProtection="1"/>
    <xf numFmtId="0" fontId="17" fillId="0" borderId="26" xfId="0" applyFont="1" applyFill="1" applyBorder="1" applyAlignment="1" applyProtection="1">
      <alignment horizontal="left" vertical="center"/>
      <protection hidden="1"/>
    </xf>
    <xf numFmtId="0" fontId="18" fillId="0" borderId="32" xfId="0" applyFont="1" applyFill="1" applyBorder="1" applyAlignment="1" applyProtection="1">
      <alignment horizontal="left"/>
      <protection hidden="1"/>
    </xf>
    <xf numFmtId="3" fontId="18" fillId="2" borderId="25" xfId="0" applyNumberFormat="1" applyFont="1" applyFill="1" applyBorder="1" applyAlignment="1" applyProtection="1">
      <alignment vertical="center"/>
    </xf>
    <xf numFmtId="3" fontId="18" fillId="2" borderId="24" xfId="0" applyNumberFormat="1" applyFont="1" applyFill="1" applyBorder="1" applyAlignment="1" applyProtection="1">
      <alignment vertical="center"/>
    </xf>
    <xf numFmtId="0" fontId="18" fillId="0" borderId="24" xfId="0" applyFont="1" applyFill="1" applyBorder="1" applyAlignment="1" applyProtection="1">
      <alignment horizontal="left"/>
      <protection hidden="1"/>
    </xf>
    <xf numFmtId="3" fontId="17" fillId="2" borderId="2" xfId="0" applyNumberFormat="1" applyFont="1" applyFill="1" applyBorder="1" applyAlignment="1" applyProtection="1">
      <alignment vertical="center"/>
    </xf>
    <xf numFmtId="3" fontId="18" fillId="2" borderId="2" xfId="0" applyNumberFormat="1" applyFont="1" applyFill="1" applyBorder="1" applyAlignment="1" applyProtection="1">
      <alignment vertical="center"/>
    </xf>
    <xf numFmtId="3" fontId="18" fillId="2" borderId="3" xfId="0" applyNumberFormat="1" applyFont="1" applyFill="1" applyBorder="1" applyAlignment="1" applyProtection="1">
      <alignment vertical="center"/>
    </xf>
    <xf numFmtId="3" fontId="17" fillId="2" borderId="3" xfId="0" applyNumberFormat="1" applyFont="1" applyFill="1" applyBorder="1" applyAlignment="1" applyProtection="1">
      <alignment vertical="center"/>
    </xf>
    <xf numFmtId="3" fontId="17" fillId="2" borderId="26" xfId="0" applyNumberFormat="1" applyFont="1" applyFill="1" applyBorder="1" applyAlignment="1" applyProtection="1">
      <alignment vertical="center"/>
    </xf>
    <xf numFmtId="3" fontId="18" fillId="2" borderId="54" xfId="0" applyNumberFormat="1" applyFont="1" applyFill="1" applyBorder="1" applyProtection="1"/>
    <xf numFmtId="3" fontId="18" fillId="2" borderId="53" xfId="0" applyNumberFormat="1" applyFont="1" applyFill="1" applyBorder="1" applyProtection="1"/>
    <xf numFmtId="3" fontId="18" fillId="2" borderId="8" xfId="0" applyNumberFormat="1" applyFont="1" applyFill="1" applyBorder="1" applyProtection="1"/>
    <xf numFmtId="3" fontId="18" fillId="2" borderId="17" xfId="0" applyNumberFormat="1" applyFont="1" applyFill="1" applyBorder="1" applyProtection="1"/>
    <xf numFmtId="0" fontId="18" fillId="2" borderId="43" xfId="0" applyFont="1" applyFill="1" applyBorder="1" applyAlignment="1" applyProtection="1">
      <alignment horizontal="left"/>
    </xf>
    <xf numFmtId="0" fontId="18" fillId="2" borderId="47" xfId="0" applyFont="1" applyFill="1" applyBorder="1" applyAlignment="1" applyProtection="1">
      <alignment horizontal="left"/>
    </xf>
    <xf numFmtId="0" fontId="18" fillId="2" borderId="57" xfId="0" applyFont="1" applyFill="1" applyBorder="1" applyAlignment="1" applyProtection="1">
      <alignment horizontal="left"/>
    </xf>
    <xf numFmtId="0" fontId="18" fillId="2" borderId="0" xfId="0" applyFont="1" applyFill="1" applyProtection="1"/>
    <xf numFmtId="0" fontId="17" fillId="2" borderId="0" xfId="0" applyFont="1" applyFill="1" applyProtection="1"/>
    <xf numFmtId="0" fontId="17" fillId="2" borderId="0" xfId="0" applyFont="1" applyFill="1" applyAlignment="1" applyProtection="1">
      <alignment horizontal="left"/>
    </xf>
    <xf numFmtId="0" fontId="17" fillId="2" borderId="35" xfId="0" applyFont="1" applyFill="1" applyBorder="1" applyAlignment="1" applyProtection="1">
      <alignment horizontal="right"/>
    </xf>
    <xf numFmtId="0" fontId="17" fillId="2" borderId="0" xfId="0" applyFont="1" applyFill="1" applyAlignment="1" applyProtection="1">
      <alignment horizontal="right"/>
    </xf>
    <xf numFmtId="3" fontId="18" fillId="2" borderId="24" xfId="0" applyNumberFormat="1" applyFont="1" applyFill="1" applyBorder="1" applyProtection="1"/>
    <xf numFmtId="4" fontId="46" fillId="2" borderId="70" xfId="0" applyNumberFormat="1" applyFont="1" applyFill="1" applyBorder="1" applyProtection="1"/>
    <xf numFmtId="4" fontId="46" fillId="2" borderId="25" xfId="0" applyNumberFormat="1" applyFont="1" applyFill="1" applyBorder="1" applyProtection="1"/>
    <xf numFmtId="3" fontId="18" fillId="2" borderId="37" xfId="0" applyNumberFormat="1" applyFont="1" applyFill="1" applyBorder="1" applyProtection="1"/>
    <xf numFmtId="4" fontId="46" fillId="2" borderId="0" xfId="0" applyNumberFormat="1" applyFont="1" applyFill="1" applyBorder="1" applyProtection="1"/>
    <xf numFmtId="4" fontId="46" fillId="2" borderId="52" xfId="0" applyNumberFormat="1" applyFont="1" applyFill="1" applyBorder="1" applyProtection="1"/>
    <xf numFmtId="0" fontId="17" fillId="2" borderId="30" xfId="0" applyFont="1" applyFill="1" applyBorder="1" applyAlignment="1" applyProtection="1">
      <alignment horizontal="left"/>
    </xf>
    <xf numFmtId="3" fontId="18" fillId="2" borderId="3" xfId="0" applyNumberFormat="1" applyFont="1" applyFill="1" applyBorder="1" applyProtection="1"/>
    <xf numFmtId="4" fontId="46" fillId="2" borderId="9" xfId="0" applyNumberFormat="1" applyFont="1" applyFill="1" applyBorder="1" applyProtection="1"/>
    <xf numFmtId="4" fontId="46" fillId="2" borderId="2" xfId="0" applyNumberFormat="1" applyFont="1" applyFill="1" applyBorder="1" applyProtection="1"/>
    <xf numFmtId="0" fontId="17" fillId="2" borderId="22" xfId="0" applyFont="1" applyFill="1" applyBorder="1" applyAlignment="1" applyProtection="1">
      <alignment horizontal="left"/>
    </xf>
    <xf numFmtId="3" fontId="18" fillId="2" borderId="26" xfId="0" applyNumberFormat="1" applyFont="1" applyFill="1" applyBorder="1" applyProtection="1"/>
    <xf numFmtId="4" fontId="46" fillId="2" borderId="71" xfId="0" applyNumberFormat="1" applyFont="1" applyFill="1" applyBorder="1" applyProtection="1"/>
    <xf numFmtId="4" fontId="46" fillId="2" borderId="27" xfId="0" applyNumberFormat="1" applyFont="1" applyFill="1" applyBorder="1" applyProtection="1"/>
    <xf numFmtId="0" fontId="17" fillId="2" borderId="15" xfId="0" applyFont="1" applyFill="1" applyBorder="1" applyAlignment="1" applyProtection="1">
      <alignment horizontal="left"/>
    </xf>
    <xf numFmtId="3" fontId="18" fillId="2" borderId="16" xfId="0" applyNumberFormat="1" applyFont="1" applyFill="1" applyBorder="1" applyProtection="1"/>
    <xf numFmtId="4" fontId="46" fillId="2" borderId="16" xfId="0" applyNumberFormat="1" applyFont="1" applyFill="1" applyBorder="1" applyProtection="1"/>
    <xf numFmtId="4" fontId="46" fillId="2" borderId="72" xfId="0" applyNumberFormat="1" applyFont="1" applyFill="1" applyBorder="1" applyProtection="1"/>
    <xf numFmtId="4" fontId="46" fillId="2" borderId="18" xfId="0" applyNumberFormat="1" applyFont="1" applyFill="1" applyBorder="1" applyProtection="1"/>
    <xf numFmtId="4" fontId="46" fillId="2" borderId="37" xfId="0" applyNumberFormat="1" applyFont="1" applyFill="1" applyBorder="1" applyProtection="1"/>
    <xf numFmtId="4" fontId="46" fillId="2" borderId="3" xfId="0" applyNumberFormat="1" applyFont="1" applyFill="1" applyBorder="1" applyProtection="1"/>
    <xf numFmtId="4" fontId="46" fillId="2" borderId="26" xfId="0" applyNumberFormat="1" applyFont="1" applyFill="1" applyBorder="1" applyProtection="1"/>
    <xf numFmtId="0" fontId="17" fillId="2" borderId="0" xfId="0" applyFont="1" applyFill="1" applyBorder="1" applyAlignment="1" applyProtection="1">
      <alignment horizontal="left"/>
    </xf>
    <xf numFmtId="3" fontId="18" fillId="2" borderId="0" xfId="0" applyNumberFormat="1" applyFont="1" applyFill="1" applyBorder="1" applyProtection="1"/>
    <xf numFmtId="0" fontId="17" fillId="2" borderId="0" xfId="0" applyFont="1" applyFill="1" applyBorder="1" applyProtection="1"/>
    <xf numFmtId="0" fontId="18" fillId="2" borderId="0" xfId="0" applyFont="1" applyFill="1" applyBorder="1" applyProtection="1"/>
    <xf numFmtId="0" fontId="17" fillId="2" borderId="55" xfId="0" applyFont="1" applyFill="1" applyBorder="1" applyAlignment="1" applyProtection="1">
      <alignment horizontal="left"/>
    </xf>
    <xf numFmtId="4" fontId="46" fillId="2" borderId="54" xfId="0" applyNumberFormat="1" applyFont="1" applyFill="1" applyBorder="1" applyProtection="1"/>
    <xf numFmtId="4" fontId="47" fillId="2" borderId="34" xfId="0" applyNumberFormat="1" applyFont="1" applyFill="1" applyBorder="1" applyProtection="1"/>
    <xf numFmtId="4" fontId="46" fillId="2" borderId="53" xfId="0" applyNumberFormat="1" applyFont="1" applyFill="1" applyBorder="1" applyProtection="1"/>
    <xf numFmtId="4" fontId="47" fillId="2" borderId="52" xfId="0" applyNumberFormat="1" applyFont="1" applyFill="1" applyBorder="1" applyProtection="1"/>
    <xf numFmtId="0" fontId="17" fillId="2" borderId="41" xfId="0" applyFont="1" applyFill="1" applyBorder="1" applyAlignment="1" applyProtection="1">
      <alignment horizontal="left"/>
    </xf>
    <xf numFmtId="4" fontId="46" fillId="2" borderId="8" xfId="0" applyNumberFormat="1" applyFont="1" applyFill="1" applyBorder="1" applyProtection="1"/>
    <xf numFmtId="4" fontId="47" fillId="2" borderId="2" xfId="0" applyNumberFormat="1" applyFont="1" applyFill="1" applyBorder="1" applyProtection="1"/>
    <xf numFmtId="0" fontId="18" fillId="2" borderId="55" xfId="0" applyFont="1" applyFill="1" applyBorder="1" applyAlignment="1" applyProtection="1">
      <alignment horizontal="left"/>
    </xf>
    <xf numFmtId="0" fontId="17" fillId="2" borderId="45" xfId="0" applyFont="1" applyFill="1" applyBorder="1" applyAlignment="1" applyProtection="1">
      <alignment horizontal="left"/>
    </xf>
    <xf numFmtId="4" fontId="46" fillId="2" borderId="17" xfId="0" applyNumberFormat="1" applyFont="1" applyFill="1" applyBorder="1" applyProtection="1"/>
    <xf numFmtId="4" fontId="47" fillId="2" borderId="18" xfId="0" applyNumberFormat="1" applyFont="1" applyFill="1" applyBorder="1" applyProtection="1"/>
    <xf numFmtId="4" fontId="47" fillId="2" borderId="0" xfId="0" applyNumberFormat="1" applyFont="1" applyFill="1" applyBorder="1" applyProtection="1"/>
    <xf numFmtId="4" fontId="46" fillId="2" borderId="34" xfId="0" applyNumberFormat="1" applyFont="1" applyFill="1" applyBorder="1" applyProtection="1"/>
    <xf numFmtId="0" fontId="17" fillId="2" borderId="56" xfId="0" applyFont="1" applyFill="1" applyBorder="1" applyAlignment="1" applyProtection="1">
      <alignment horizontal="left"/>
    </xf>
    <xf numFmtId="3" fontId="18" fillId="2" borderId="67" xfId="0" applyNumberFormat="1" applyFont="1" applyFill="1" applyBorder="1" applyProtection="1"/>
    <xf numFmtId="4" fontId="46" fillId="2" borderId="67" xfId="0" applyNumberFormat="1" applyFont="1" applyFill="1" applyBorder="1" applyProtection="1"/>
    <xf numFmtId="0" fontId="18" fillId="2" borderId="73" xfId="0" applyFont="1" applyFill="1" applyBorder="1" applyAlignment="1" applyProtection="1">
      <alignment horizontal="left" vertical="center"/>
    </xf>
    <xf numFmtId="0" fontId="18" fillId="2" borderId="43" xfId="0" applyFont="1" applyFill="1" applyBorder="1" applyAlignment="1" applyProtection="1">
      <alignment horizontal="left" vertical="center"/>
    </xf>
    <xf numFmtId="4" fontId="46" fillId="2" borderId="74" xfId="0" applyNumberFormat="1" applyFont="1" applyFill="1" applyBorder="1" applyProtection="1"/>
    <xf numFmtId="0" fontId="18" fillId="2" borderId="57" xfId="0" applyFont="1" applyFill="1" applyBorder="1" applyAlignment="1" applyProtection="1">
      <alignment horizontal="left" vertical="center"/>
    </xf>
    <xf numFmtId="4" fontId="46" fillId="2" borderId="62" xfId="0" applyNumberFormat="1" applyFont="1" applyFill="1" applyBorder="1" applyProtection="1"/>
    <xf numFmtId="4" fontId="46" fillId="2" borderId="60" xfId="0" applyNumberFormat="1" applyFont="1" applyFill="1" applyBorder="1" applyProtection="1"/>
    <xf numFmtId="3" fontId="18" fillId="2" borderId="37" xfId="0" applyNumberFormat="1" applyFont="1" applyFill="1" applyBorder="1" applyAlignment="1" applyProtection="1">
      <alignment horizontal="right"/>
    </xf>
    <xf numFmtId="0" fontId="17" fillId="2" borderId="43" xfId="0" applyFont="1" applyFill="1" applyBorder="1" applyAlignment="1" applyProtection="1">
      <alignment horizontal="left" vertical="center"/>
    </xf>
    <xf numFmtId="4" fontId="46" fillId="2" borderId="53" xfId="0" applyNumberFormat="1" applyFont="1" applyFill="1" applyBorder="1" applyAlignment="1" applyProtection="1">
      <alignment horizontal="right"/>
    </xf>
    <xf numFmtId="4" fontId="46" fillId="2" borderId="66" xfId="0" applyNumberFormat="1" applyFont="1" applyFill="1" applyBorder="1" applyProtection="1"/>
    <xf numFmtId="0" fontId="17" fillId="2" borderId="0" xfId="0" applyFont="1" applyFill="1" applyBorder="1" applyAlignment="1" applyProtection="1">
      <alignment horizontal="left" vertical="center"/>
    </xf>
    <xf numFmtId="0" fontId="17" fillId="2" borderId="55" xfId="0" applyFont="1" applyFill="1" applyBorder="1" applyAlignment="1" applyProtection="1">
      <alignment horizontal="left" vertical="center"/>
    </xf>
    <xf numFmtId="3" fontId="18" fillId="2" borderId="53" xfId="0" applyNumberFormat="1" applyFont="1" applyFill="1" applyBorder="1" applyAlignment="1" applyProtection="1">
      <alignment horizontal="right" wrapText="1"/>
    </xf>
    <xf numFmtId="0" fontId="18" fillId="2" borderId="38" xfId="0" applyFont="1" applyFill="1" applyBorder="1" applyAlignment="1" applyProtection="1">
      <alignment horizontal="left" vertical="center"/>
    </xf>
    <xf numFmtId="3" fontId="18" fillId="2" borderId="31" xfId="0" applyNumberFormat="1" applyFont="1" applyFill="1" applyBorder="1" applyAlignment="1" applyProtection="1">
      <alignment horizontal="right" wrapText="1"/>
    </xf>
    <xf numFmtId="3" fontId="18" fillId="2" borderId="37" xfId="0" applyNumberFormat="1" applyFont="1" applyFill="1" applyBorder="1" applyAlignment="1" applyProtection="1">
      <alignment horizontal="right" wrapText="1"/>
    </xf>
    <xf numFmtId="0" fontId="18" fillId="2" borderId="55" xfId="0" applyFont="1" applyFill="1" applyBorder="1" applyAlignment="1" applyProtection="1">
      <alignment horizontal="left" vertical="center"/>
    </xf>
    <xf numFmtId="3" fontId="18" fillId="2" borderId="32" xfId="0" applyNumberFormat="1" applyFont="1" applyFill="1" applyBorder="1" applyAlignment="1" applyProtection="1">
      <alignment horizontal="right" wrapText="1"/>
    </xf>
    <xf numFmtId="0" fontId="17" fillId="2" borderId="41" xfId="0" applyFont="1" applyFill="1" applyBorder="1" applyAlignment="1" applyProtection="1">
      <alignment horizontal="left" vertical="center"/>
    </xf>
    <xf numFmtId="0" fontId="18" fillId="2" borderId="47" xfId="0" applyFont="1" applyFill="1" applyBorder="1" applyAlignment="1" applyProtection="1">
      <alignment horizontal="left" vertical="center"/>
    </xf>
    <xf numFmtId="4" fontId="46" fillId="2" borderId="0" xfId="0" applyNumberFormat="1" applyFont="1" applyFill="1" applyBorder="1" applyAlignment="1" applyProtection="1">
      <alignment horizontal="right"/>
    </xf>
    <xf numFmtId="0" fontId="18" fillId="2" borderId="43" xfId="0" applyFont="1" applyFill="1" applyBorder="1" applyAlignment="1" applyProtection="1"/>
    <xf numFmtId="0" fontId="18" fillId="2" borderId="41" xfId="0" applyFont="1" applyFill="1" applyBorder="1" applyAlignment="1" applyProtection="1">
      <alignment horizontal="left" vertical="center"/>
    </xf>
    <xf numFmtId="0" fontId="17" fillId="2" borderId="45" xfId="0" applyFont="1" applyFill="1" applyBorder="1" applyAlignment="1" applyProtection="1">
      <alignment horizontal="left" vertical="center"/>
    </xf>
    <xf numFmtId="3" fontId="18" fillId="2" borderId="17" xfId="0" applyNumberFormat="1" applyFont="1" applyFill="1" applyBorder="1" applyAlignment="1" applyProtection="1">
      <alignment horizontal="right" wrapText="1"/>
    </xf>
    <xf numFmtId="4" fontId="46" fillId="2" borderId="75" xfId="0" applyNumberFormat="1" applyFont="1" applyFill="1" applyBorder="1" applyProtection="1"/>
    <xf numFmtId="0" fontId="18" fillId="2" borderId="0" xfId="0" applyFont="1" applyFill="1" applyAlignment="1" applyProtection="1">
      <alignment horizontal="center"/>
    </xf>
    <xf numFmtId="2" fontId="18" fillId="2" borderId="0" xfId="0" applyNumberFormat="1" applyFont="1" applyFill="1" applyAlignment="1" applyProtection="1">
      <alignment horizontal="center"/>
    </xf>
    <xf numFmtId="0" fontId="17" fillId="2" borderId="0" xfId="0" applyFont="1" applyFill="1" applyAlignment="1" applyProtection="1">
      <alignment horizontal="center"/>
    </xf>
    <xf numFmtId="0" fontId="17" fillId="2" borderId="73" xfId="0" applyFont="1" applyFill="1" applyBorder="1" applyProtection="1"/>
    <xf numFmtId="0" fontId="17" fillId="2" borderId="64" xfId="0" applyFont="1" applyFill="1" applyBorder="1" applyAlignment="1" applyProtection="1">
      <alignment horizontal="center"/>
    </xf>
    <xf numFmtId="2" fontId="17" fillId="2" borderId="64" xfId="0" applyNumberFormat="1" applyFont="1" applyFill="1" applyBorder="1" applyAlignment="1" applyProtection="1">
      <alignment horizontal="center"/>
    </xf>
    <xf numFmtId="2" fontId="17" fillId="2" borderId="49" xfId="0" applyNumberFormat="1" applyFont="1" applyFill="1" applyBorder="1" applyAlignment="1" applyProtection="1">
      <alignment horizontal="center"/>
    </xf>
    <xf numFmtId="0" fontId="18" fillId="2" borderId="57" xfId="0" applyFont="1" applyFill="1" applyBorder="1" applyProtection="1"/>
    <xf numFmtId="0" fontId="18" fillId="2" borderId="59" xfId="0" applyFont="1" applyFill="1" applyBorder="1" applyAlignment="1" applyProtection="1">
      <alignment horizontal="center"/>
    </xf>
    <xf numFmtId="0" fontId="17" fillId="2" borderId="59" xfId="0" applyFont="1" applyFill="1" applyBorder="1" applyAlignment="1" applyProtection="1">
      <alignment horizontal="center"/>
    </xf>
    <xf numFmtId="2" fontId="17" fillId="2" borderId="59" xfId="0" applyNumberFormat="1" applyFont="1" applyFill="1" applyBorder="1" applyAlignment="1" applyProtection="1">
      <alignment horizontal="center"/>
    </xf>
    <xf numFmtId="2" fontId="17" fillId="2" borderId="60" xfId="0" applyNumberFormat="1" applyFont="1" applyFill="1" applyBorder="1" applyAlignment="1" applyProtection="1">
      <alignment horizontal="center"/>
    </xf>
    <xf numFmtId="0" fontId="37" fillId="2" borderId="64" xfId="0" applyFont="1" applyFill="1" applyBorder="1" applyAlignment="1" applyProtection="1">
      <alignment horizontal="center"/>
    </xf>
    <xf numFmtId="3" fontId="37" fillId="2" borderId="65" xfId="0" applyNumberFormat="1" applyFont="1" applyFill="1" applyBorder="1" applyAlignment="1" applyProtection="1">
      <alignment horizontal="center"/>
    </xf>
    <xf numFmtId="3" fontId="37" fillId="2" borderId="64" xfId="0" applyNumberFormat="1" applyFont="1" applyFill="1" applyBorder="1" applyAlignment="1" applyProtection="1">
      <alignment horizontal="center"/>
    </xf>
    <xf numFmtId="0" fontId="18" fillId="2" borderId="32" xfId="0" applyFont="1" applyFill="1" applyBorder="1" applyAlignment="1" applyProtection="1">
      <alignment horizontal="center"/>
    </xf>
    <xf numFmtId="3" fontId="18" fillId="2" borderId="20" xfId="0" applyNumberFormat="1" applyFont="1" applyFill="1" applyBorder="1" applyAlignment="1" applyProtection="1">
      <alignment horizontal="center"/>
    </xf>
    <xf numFmtId="3" fontId="18" fillId="2" borderId="32" xfId="0" applyNumberFormat="1" applyFont="1" applyFill="1" applyBorder="1" applyAlignment="1" applyProtection="1">
      <alignment horizontal="center"/>
    </xf>
    <xf numFmtId="0" fontId="37" fillId="2" borderId="31" xfId="0" applyFont="1" applyFill="1" applyBorder="1" applyAlignment="1" applyProtection="1">
      <alignment horizontal="center"/>
    </xf>
    <xf numFmtId="3" fontId="37" fillId="2" borderId="21" xfId="0" applyNumberFormat="1" applyFont="1" applyFill="1" applyBorder="1" applyAlignment="1" applyProtection="1">
      <alignment horizontal="center"/>
    </xf>
    <xf numFmtId="3" fontId="37" fillId="2" borderId="31" xfId="0" applyNumberFormat="1" applyFont="1" applyFill="1" applyBorder="1" applyAlignment="1" applyProtection="1">
      <alignment horizontal="center"/>
    </xf>
    <xf numFmtId="3" fontId="37" fillId="2" borderId="7" xfId="0" applyNumberFormat="1" applyFont="1" applyFill="1" applyBorder="1" applyAlignment="1" applyProtection="1">
      <alignment horizontal="center"/>
    </xf>
    <xf numFmtId="3" fontId="18" fillId="2" borderId="54" xfId="0" applyNumberFormat="1" applyFont="1" applyFill="1" applyBorder="1" applyAlignment="1" applyProtection="1">
      <alignment horizontal="center"/>
    </xf>
    <xf numFmtId="0" fontId="37" fillId="2" borderId="37" xfId="0" applyFont="1" applyFill="1" applyBorder="1" applyAlignment="1" applyProtection="1">
      <alignment horizontal="center"/>
    </xf>
    <xf numFmtId="3" fontId="37" fillId="2" borderId="0" xfId="0" applyNumberFormat="1" applyFont="1" applyFill="1" applyBorder="1" applyAlignment="1" applyProtection="1">
      <alignment horizontal="center"/>
    </xf>
    <xf numFmtId="3" fontId="37" fillId="2" borderId="37" xfId="0" applyNumberFormat="1" applyFont="1" applyFill="1" applyBorder="1" applyAlignment="1" applyProtection="1">
      <alignment horizontal="center"/>
    </xf>
    <xf numFmtId="0" fontId="18" fillId="2" borderId="37" xfId="0" applyFont="1" applyFill="1" applyBorder="1" applyAlignment="1" applyProtection="1">
      <alignment horizontal="center"/>
    </xf>
    <xf numFmtId="3" fontId="18" fillId="2" borderId="35" xfId="0" applyNumberFormat="1" applyFont="1" applyFill="1" applyBorder="1" applyAlignment="1" applyProtection="1">
      <alignment horizontal="center"/>
    </xf>
    <xf numFmtId="3" fontId="18" fillId="2" borderId="59" xfId="0" applyNumberFormat="1" applyFont="1" applyFill="1" applyBorder="1" applyAlignment="1" applyProtection="1">
      <alignment horizontal="center"/>
    </xf>
    <xf numFmtId="0" fontId="17" fillId="2" borderId="76" xfId="0" applyFont="1" applyFill="1" applyBorder="1" applyProtection="1"/>
    <xf numFmtId="3" fontId="18" fillId="2" borderId="0" xfId="0" applyNumberFormat="1" applyFont="1" applyFill="1" applyBorder="1" applyAlignment="1" applyProtection="1">
      <alignment horizontal="center"/>
    </xf>
    <xf numFmtId="3" fontId="18" fillId="2" borderId="37" xfId="0" applyNumberFormat="1" applyFont="1" applyFill="1" applyBorder="1" applyAlignment="1" applyProtection="1">
      <alignment horizontal="center"/>
    </xf>
    <xf numFmtId="0" fontId="18" fillId="2" borderId="0" xfId="0" applyFont="1" applyFill="1" applyAlignment="1">
      <alignment horizontal="center"/>
    </xf>
    <xf numFmtId="0" fontId="27" fillId="2" borderId="0" xfId="0" applyFont="1" applyFill="1"/>
    <xf numFmtId="0" fontId="44" fillId="2" borderId="0" xfId="0" applyFont="1" applyFill="1"/>
    <xf numFmtId="0" fontId="17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Continuous"/>
    </xf>
    <xf numFmtId="0" fontId="18" fillId="2" borderId="0" xfId="0" applyFont="1" applyFill="1"/>
    <xf numFmtId="0" fontId="17" fillId="2" borderId="73" xfId="0" applyFont="1" applyFill="1" applyBorder="1" applyAlignment="1">
      <alignment horizontal="center"/>
    </xf>
    <xf numFmtId="0" fontId="17" fillId="2" borderId="64" xfId="0" applyFont="1" applyFill="1" applyBorder="1" applyAlignment="1">
      <alignment horizontal="center"/>
    </xf>
    <xf numFmtId="0" fontId="17" fillId="2" borderId="65" xfId="0" applyFont="1" applyFill="1" applyBorder="1" applyAlignment="1">
      <alignment horizontal="center"/>
    </xf>
    <xf numFmtId="2" fontId="17" fillId="2" borderId="65" xfId="0" applyNumberFormat="1" applyFont="1" applyFill="1" applyBorder="1" applyAlignment="1">
      <alignment horizontal="center"/>
    </xf>
    <xf numFmtId="2" fontId="17" fillId="2" borderId="64" xfId="0" applyNumberFormat="1" applyFont="1" applyFill="1" applyBorder="1" applyAlignment="1">
      <alignment horizontal="center"/>
    </xf>
    <xf numFmtId="2" fontId="17" fillId="2" borderId="77" xfId="0" applyNumberFormat="1" applyFont="1" applyFill="1" applyBorder="1" applyAlignment="1">
      <alignment horizontal="center"/>
    </xf>
    <xf numFmtId="2" fontId="17" fillId="2" borderId="59" xfId="0" applyNumberFormat="1" applyFont="1" applyFill="1" applyBorder="1" applyAlignment="1">
      <alignment horizontal="center"/>
    </xf>
    <xf numFmtId="2" fontId="17" fillId="2" borderId="60" xfId="0" applyNumberFormat="1" applyFont="1" applyFill="1" applyBorder="1" applyAlignment="1">
      <alignment horizontal="center"/>
    </xf>
    <xf numFmtId="0" fontId="17" fillId="2" borderId="59" xfId="0" applyFont="1" applyFill="1" applyBorder="1" applyAlignment="1">
      <alignment horizontal="center"/>
    </xf>
    <xf numFmtId="0" fontId="37" fillId="2" borderId="64" xfId="0" applyFont="1" applyFill="1" applyBorder="1" applyAlignment="1">
      <alignment horizontal="center"/>
    </xf>
    <xf numFmtId="3" fontId="37" fillId="2" borderId="64" xfId="0" applyNumberFormat="1" applyFont="1" applyFill="1" applyBorder="1" applyAlignment="1">
      <alignment horizontal="center"/>
    </xf>
    <xf numFmtId="3" fontId="37" fillId="2" borderId="65" xfId="0" applyNumberFormat="1" applyFont="1" applyFill="1" applyBorder="1" applyAlignment="1">
      <alignment horizontal="center"/>
    </xf>
    <xf numFmtId="0" fontId="18" fillId="2" borderId="37" xfId="0" applyFont="1" applyFill="1" applyBorder="1" applyAlignment="1">
      <alignment horizontal="center"/>
    </xf>
    <xf numFmtId="3" fontId="18" fillId="2" borderId="37" xfId="0" applyNumberFormat="1" applyFont="1" applyFill="1" applyBorder="1" applyAlignment="1">
      <alignment horizontal="center"/>
    </xf>
    <xf numFmtId="3" fontId="18" fillId="2" borderId="0" xfId="0" applyNumberFormat="1" applyFont="1" applyFill="1" applyBorder="1" applyAlignment="1">
      <alignment horizontal="center"/>
    </xf>
    <xf numFmtId="0" fontId="37" fillId="2" borderId="31" xfId="0" applyFont="1" applyFill="1" applyBorder="1" applyAlignment="1">
      <alignment horizontal="center"/>
    </xf>
    <xf numFmtId="3" fontId="37" fillId="2" borderId="31" xfId="0" applyNumberFormat="1" applyFont="1" applyFill="1" applyBorder="1" applyAlignment="1">
      <alignment horizontal="center"/>
    </xf>
    <xf numFmtId="3" fontId="37" fillId="2" borderId="21" xfId="0" applyNumberFormat="1" applyFont="1" applyFill="1" applyBorder="1" applyAlignment="1">
      <alignment horizontal="center"/>
    </xf>
    <xf numFmtId="0" fontId="18" fillId="2" borderId="32" xfId="0" applyFont="1" applyFill="1" applyBorder="1" applyAlignment="1">
      <alignment horizontal="center"/>
    </xf>
    <xf numFmtId="3" fontId="18" fillId="2" borderId="32" xfId="0" applyNumberFormat="1" applyFont="1" applyFill="1" applyBorder="1" applyAlignment="1">
      <alignment horizontal="center"/>
    </xf>
    <xf numFmtId="3" fontId="18" fillId="2" borderId="20" xfId="0" applyNumberFormat="1" applyFont="1" applyFill="1" applyBorder="1" applyAlignment="1">
      <alignment horizontal="center"/>
    </xf>
    <xf numFmtId="0" fontId="37" fillId="2" borderId="37" xfId="0" applyFont="1" applyFill="1" applyBorder="1" applyAlignment="1">
      <alignment horizontal="center"/>
    </xf>
    <xf numFmtId="3" fontId="37" fillId="2" borderId="37" xfId="0" applyNumberFormat="1" applyFont="1" applyFill="1" applyBorder="1" applyAlignment="1">
      <alignment horizontal="center"/>
    </xf>
    <xf numFmtId="3" fontId="37" fillId="2" borderId="0" xfId="0" applyNumberFormat="1" applyFont="1" applyFill="1" applyBorder="1" applyAlignment="1">
      <alignment horizontal="center"/>
    </xf>
    <xf numFmtId="0" fontId="18" fillId="2" borderId="59" xfId="0" applyFont="1" applyFill="1" applyBorder="1" applyAlignment="1">
      <alignment horizontal="center"/>
    </xf>
    <xf numFmtId="3" fontId="18" fillId="2" borderId="59" xfId="0" applyNumberFormat="1" applyFont="1" applyFill="1" applyBorder="1" applyAlignment="1">
      <alignment horizontal="center"/>
    </xf>
    <xf numFmtId="3" fontId="18" fillId="2" borderId="35" xfId="0" applyNumberFormat="1" applyFont="1" applyFill="1" applyBorder="1" applyAlignment="1">
      <alignment horizontal="center"/>
    </xf>
    <xf numFmtId="0" fontId="18" fillId="2" borderId="0" xfId="0" applyFont="1" applyFill="1" applyBorder="1" applyAlignment="1">
      <alignment vertical="center" wrapText="1"/>
    </xf>
    <xf numFmtId="0" fontId="18" fillId="2" borderId="0" xfId="0" applyFont="1" applyFill="1" applyBorder="1" applyAlignment="1">
      <alignment horizontal="center"/>
    </xf>
    <xf numFmtId="2" fontId="18" fillId="2" borderId="0" xfId="0" applyNumberFormat="1" applyFont="1" applyFill="1" applyBorder="1" applyAlignment="1">
      <alignment horizontal="center" vertical="center" wrapText="1"/>
    </xf>
    <xf numFmtId="0" fontId="17" fillId="2" borderId="0" xfId="0" applyFont="1" applyFill="1"/>
    <xf numFmtId="0" fontId="17" fillId="2" borderId="0" xfId="0" applyFont="1" applyFill="1" applyAlignment="1">
      <alignment horizontal="centerContinuous"/>
    </xf>
    <xf numFmtId="0" fontId="27" fillId="2" borderId="0" xfId="0" applyFont="1" applyFill="1" applyAlignment="1">
      <alignment horizontal="centerContinuous"/>
    </xf>
    <xf numFmtId="0" fontId="18" fillId="2" borderId="57" xfId="0" applyFont="1" applyFill="1" applyBorder="1"/>
    <xf numFmtId="3" fontId="37" fillId="2" borderId="31" xfId="0" quotePrefix="1" applyNumberFormat="1" applyFont="1" applyFill="1" applyBorder="1" applyAlignment="1">
      <alignment horizontal="center"/>
    </xf>
    <xf numFmtId="3" fontId="37" fillId="2" borderId="37" xfId="0" quotePrefix="1" applyNumberFormat="1" applyFont="1" applyFill="1" applyBorder="1" applyAlignment="1">
      <alignment horizontal="center"/>
    </xf>
    <xf numFmtId="0" fontId="18" fillId="2" borderId="0" xfId="0" applyFont="1" applyFill="1" applyBorder="1" applyAlignment="1">
      <alignment wrapText="1"/>
    </xf>
    <xf numFmtId="0" fontId="24" fillId="2" borderId="0" xfId="0" applyFont="1" applyFill="1"/>
    <xf numFmtId="0" fontId="17" fillId="2" borderId="73" xfId="0" applyFont="1" applyFill="1" applyBorder="1"/>
    <xf numFmtId="3" fontId="37" fillId="2" borderId="7" xfId="0" applyNumberFormat="1" applyFont="1" applyFill="1" applyBorder="1" applyAlignment="1">
      <alignment horizontal="center"/>
    </xf>
    <xf numFmtId="3" fontId="18" fillId="2" borderId="62" xfId="0" applyNumberFormat="1" applyFont="1" applyFill="1" applyBorder="1" applyAlignment="1">
      <alignment horizontal="center"/>
    </xf>
    <xf numFmtId="0" fontId="17" fillId="2" borderId="3" xfId="0" applyFont="1" applyFill="1" applyBorder="1" applyProtection="1"/>
    <xf numFmtId="0" fontId="17" fillId="2" borderId="3" xfId="0" applyFont="1" applyFill="1" applyBorder="1" applyAlignment="1" applyProtection="1">
      <alignment horizontal="left"/>
    </xf>
    <xf numFmtId="0" fontId="17" fillId="2" borderId="3" xfId="0" applyFont="1" applyFill="1" applyBorder="1" applyAlignment="1" applyProtection="1">
      <alignment horizontal="center"/>
    </xf>
    <xf numFmtId="0" fontId="18" fillId="2" borderId="3" xfId="0" applyFont="1" applyFill="1" applyBorder="1" applyProtection="1"/>
    <xf numFmtId="3" fontId="17" fillId="2" borderId="3" xfId="0" applyNumberFormat="1" applyFont="1" applyFill="1" applyBorder="1" applyProtection="1"/>
    <xf numFmtId="3" fontId="18" fillId="2" borderId="0" xfId="0" applyNumberFormat="1" applyFont="1" applyFill="1" applyProtection="1"/>
    <xf numFmtId="0" fontId="18" fillId="2" borderId="3" xfId="0" applyFont="1" applyFill="1" applyBorder="1" applyAlignment="1" applyProtection="1">
      <alignment horizontal="center"/>
    </xf>
    <xf numFmtId="3" fontId="17" fillId="2" borderId="0" xfId="0" applyNumberFormat="1" applyFont="1" applyFill="1" applyProtection="1"/>
    <xf numFmtId="0" fontId="18" fillId="2" borderId="0" xfId="0" applyFont="1" applyFill="1" applyBorder="1" applyAlignment="1" applyProtection="1">
      <alignment horizontal="left" vertical="center"/>
    </xf>
    <xf numFmtId="3" fontId="18" fillId="2" borderId="0" xfId="0" applyNumberFormat="1" applyFont="1" applyFill="1" applyBorder="1" applyAlignment="1" applyProtection="1">
      <alignment horizontal="right" vertical="center"/>
    </xf>
    <xf numFmtId="3" fontId="18" fillId="2" borderId="0" xfId="0" applyNumberFormat="1" applyFont="1" applyFill="1" applyAlignment="1" applyProtection="1">
      <alignment horizontal="right" vertical="center"/>
    </xf>
    <xf numFmtId="2" fontId="18" fillId="2" borderId="0" xfId="0" applyNumberFormat="1" applyFont="1" applyFill="1" applyBorder="1" applyAlignment="1" applyProtection="1">
      <alignment horizontal="center" vertical="center"/>
    </xf>
    <xf numFmtId="3" fontId="18" fillId="2" borderId="0" xfId="0" applyNumberFormat="1" applyFont="1" applyFill="1" applyBorder="1" applyAlignment="1" applyProtection="1">
      <alignment horizontal="right"/>
    </xf>
    <xf numFmtId="0" fontId="18" fillId="2" borderId="0" xfId="0" applyFont="1" applyFill="1" applyBorder="1" applyAlignment="1" applyProtection="1">
      <alignment horizontal="left" vertical="center" wrapText="1"/>
    </xf>
    <xf numFmtId="0" fontId="17" fillId="2" borderId="36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 wrapText="1"/>
    </xf>
    <xf numFmtId="0" fontId="18" fillId="2" borderId="40" xfId="0" applyFont="1" applyFill="1" applyBorder="1" applyAlignment="1">
      <alignment horizontal="left" vertical="center"/>
    </xf>
    <xf numFmtId="3" fontId="18" fillId="2" borderId="29" xfId="0" applyNumberFormat="1" applyFont="1" applyFill="1" applyBorder="1" applyAlignment="1">
      <alignment vertical="center"/>
    </xf>
    <xf numFmtId="2" fontId="18" fillId="2" borderId="24" xfId="0" applyNumberFormat="1" applyFont="1" applyFill="1" applyBorder="1" applyAlignment="1">
      <alignment horizontal="right" vertical="center"/>
    </xf>
    <xf numFmtId="2" fontId="18" fillId="2" borderId="25" xfId="0" applyNumberFormat="1" applyFont="1" applyFill="1" applyBorder="1" applyAlignment="1">
      <alignment horizontal="right" vertical="center"/>
    </xf>
    <xf numFmtId="0" fontId="18" fillId="2" borderId="42" xfId="0" applyFont="1" applyFill="1" applyBorder="1" applyAlignment="1">
      <alignment horizontal="left" vertical="center"/>
    </xf>
    <xf numFmtId="3" fontId="18" fillId="2" borderId="10" xfId="0" applyNumberFormat="1" applyFont="1" applyFill="1" applyBorder="1" applyAlignment="1">
      <alignment vertical="center"/>
    </xf>
    <xf numFmtId="2" fontId="18" fillId="2" borderId="3" xfId="0" applyNumberFormat="1" applyFont="1" applyFill="1" applyBorder="1" applyAlignment="1">
      <alignment horizontal="right" vertical="center"/>
    </xf>
    <xf numFmtId="2" fontId="18" fillId="2" borderId="2" xfId="0" applyNumberFormat="1" applyFont="1" applyFill="1" applyBorder="1" applyAlignment="1">
      <alignment horizontal="right" vertical="center"/>
    </xf>
    <xf numFmtId="0" fontId="17" fillId="2" borderId="42" xfId="0" applyFont="1" applyFill="1" applyBorder="1" applyAlignment="1">
      <alignment horizontal="left" vertical="center"/>
    </xf>
    <xf numFmtId="3" fontId="18" fillId="2" borderId="3" xfId="0" applyNumberFormat="1" applyFont="1" applyFill="1" applyBorder="1" applyAlignment="1">
      <alignment vertical="center"/>
    </xf>
    <xf numFmtId="0" fontId="18" fillId="2" borderId="78" xfId="0" applyFont="1" applyFill="1" applyBorder="1" applyAlignment="1">
      <alignment horizontal="left" vertical="center"/>
    </xf>
    <xf numFmtId="3" fontId="18" fillId="2" borderId="79" xfId="0" applyNumberFormat="1" applyFont="1" applyFill="1" applyBorder="1" applyAlignment="1">
      <alignment vertical="center"/>
    </xf>
    <xf numFmtId="2" fontId="18" fillId="2" borderId="31" xfId="0" applyNumberFormat="1" applyFont="1" applyFill="1" applyBorder="1" applyAlignment="1">
      <alignment horizontal="right" vertical="center"/>
    </xf>
    <xf numFmtId="2" fontId="18" fillId="2" borderId="33" xfId="0" applyNumberFormat="1" applyFont="1" applyFill="1" applyBorder="1" applyAlignment="1">
      <alignment horizontal="right" vertical="center"/>
    </xf>
    <xf numFmtId="0" fontId="17" fillId="2" borderId="19" xfId="0" applyFont="1" applyFill="1" applyBorder="1" applyAlignment="1">
      <alignment horizontal="left" vertical="center"/>
    </xf>
    <xf numFmtId="3" fontId="17" fillId="2" borderId="15" xfId="0" applyNumberFormat="1" applyFont="1" applyFill="1" applyBorder="1" applyAlignment="1">
      <alignment vertical="center"/>
    </xf>
    <xf numFmtId="2" fontId="17" fillId="2" borderId="16" xfId="0" applyNumberFormat="1" applyFont="1" applyFill="1" applyBorder="1" applyAlignment="1">
      <alignment horizontal="right" vertical="center"/>
    </xf>
    <xf numFmtId="3" fontId="17" fillId="2" borderId="16" xfId="0" applyNumberFormat="1" applyFont="1" applyFill="1" applyBorder="1" applyAlignment="1">
      <alignment vertical="center"/>
    </xf>
    <xf numFmtId="2" fontId="17" fillId="2" borderId="18" xfId="0" applyNumberFormat="1" applyFont="1" applyFill="1" applyBorder="1" applyAlignment="1">
      <alignment horizontal="right"/>
    </xf>
    <xf numFmtId="2" fontId="18" fillId="2" borderId="49" xfId="0" applyNumberFormat="1" applyFont="1" applyFill="1" applyBorder="1" applyAlignment="1">
      <alignment horizontal="right" vertical="center"/>
    </xf>
    <xf numFmtId="2" fontId="18" fillId="2" borderId="32" xfId="0" applyNumberFormat="1" applyFont="1" applyFill="1" applyBorder="1" applyAlignment="1">
      <alignment horizontal="right" vertical="center"/>
    </xf>
    <xf numFmtId="2" fontId="18" fillId="2" borderId="52" xfId="0" applyNumberFormat="1" applyFont="1" applyFill="1" applyBorder="1" applyAlignment="1">
      <alignment horizontal="right" vertical="center"/>
    </xf>
    <xf numFmtId="2" fontId="18" fillId="2" borderId="37" xfId="0" applyNumberFormat="1" applyFont="1" applyFill="1" applyBorder="1" applyAlignment="1">
      <alignment horizontal="right" vertical="center"/>
    </xf>
    <xf numFmtId="3" fontId="17" fillId="2" borderId="10" xfId="0" applyNumberFormat="1" applyFont="1" applyFill="1" applyBorder="1" applyAlignment="1">
      <alignment vertical="center"/>
    </xf>
    <xf numFmtId="2" fontId="17" fillId="2" borderId="3" xfId="0" applyNumberFormat="1" applyFont="1" applyFill="1" applyBorder="1" applyAlignment="1">
      <alignment horizontal="right" vertical="center"/>
    </xf>
    <xf numFmtId="2" fontId="17" fillId="2" borderId="2" xfId="0" applyNumberFormat="1" applyFont="1" applyFill="1" applyBorder="1" applyAlignment="1">
      <alignment horizontal="right" vertical="center"/>
    </xf>
    <xf numFmtId="0" fontId="18" fillId="2" borderId="42" xfId="0" applyFont="1" applyFill="1" applyBorder="1" applyAlignment="1">
      <alignment vertical="center"/>
    </xf>
    <xf numFmtId="3" fontId="18" fillId="2" borderId="80" xfId="0" applyNumberFormat="1" applyFont="1" applyFill="1" applyBorder="1" applyAlignment="1">
      <alignment vertical="center"/>
    </xf>
    <xf numFmtId="2" fontId="18" fillId="2" borderId="34" xfId="0" applyNumberFormat="1" applyFont="1" applyFill="1" applyBorder="1" applyAlignment="1">
      <alignment horizontal="right" vertical="center"/>
    </xf>
    <xf numFmtId="3" fontId="17" fillId="2" borderId="36" xfId="0" applyNumberFormat="1" applyFont="1" applyFill="1" applyBorder="1" applyAlignment="1">
      <alignment vertical="center"/>
    </xf>
    <xf numFmtId="2" fontId="17" fillId="2" borderId="18" xfId="0" applyNumberFormat="1" applyFont="1" applyFill="1" applyBorder="1" applyAlignment="1">
      <alignment horizontal="right" vertical="center"/>
    </xf>
    <xf numFmtId="0" fontId="17" fillId="2" borderId="63" xfId="0" applyFont="1" applyFill="1" applyBorder="1" applyAlignment="1">
      <alignment horizontal="left" vertical="center"/>
    </xf>
    <xf numFmtId="3" fontId="17" fillId="2" borderId="61" xfId="0" applyNumberFormat="1" applyFont="1" applyFill="1" applyBorder="1" applyAlignment="1">
      <alignment vertical="center"/>
    </xf>
    <xf numFmtId="2" fontId="17" fillId="2" borderId="59" xfId="0" applyNumberFormat="1" applyFont="1" applyFill="1" applyBorder="1" applyAlignment="1">
      <alignment horizontal="right" vertical="center"/>
    </xf>
    <xf numFmtId="2" fontId="17" fillId="2" borderId="60" xfId="0" applyNumberFormat="1" applyFont="1" applyFill="1" applyBorder="1" applyAlignment="1">
      <alignment horizontal="right" vertical="center"/>
    </xf>
    <xf numFmtId="0" fontId="17" fillId="2" borderId="0" xfId="0" applyFont="1" applyFill="1" applyAlignment="1" applyProtection="1">
      <alignment horizontal="centerContinuous"/>
    </xf>
    <xf numFmtId="0" fontId="18" fillId="2" borderId="65" xfId="0" applyFont="1" applyFill="1" applyBorder="1" applyAlignment="1" applyProtection="1"/>
    <xf numFmtId="0" fontId="18" fillId="2" borderId="35" xfId="0" applyFont="1" applyFill="1" applyBorder="1" applyAlignment="1" applyProtection="1"/>
    <xf numFmtId="0" fontId="17" fillId="2" borderId="19" xfId="0" applyFont="1" applyFill="1" applyBorder="1" applyAlignment="1" applyProtection="1">
      <alignment horizontal="center" vertical="center"/>
    </xf>
    <xf numFmtId="0" fontId="17" fillId="2" borderId="19" xfId="0" applyFont="1" applyFill="1" applyBorder="1" applyAlignment="1" applyProtection="1">
      <alignment horizontal="center" vertical="center" wrapText="1"/>
    </xf>
    <xf numFmtId="0" fontId="17" fillId="2" borderId="39" xfId="0" applyFont="1" applyFill="1" applyBorder="1" applyAlignment="1" applyProtection="1">
      <alignment horizontal="center" vertical="center" wrapText="1"/>
    </xf>
    <xf numFmtId="0" fontId="17" fillId="2" borderId="70" xfId="0" applyFont="1" applyFill="1" applyBorder="1" applyAlignment="1" applyProtection="1">
      <alignment horizontal="left" vertical="center"/>
    </xf>
    <xf numFmtId="3" fontId="18" fillId="2" borderId="28" xfId="0" applyNumberFormat="1" applyFont="1" applyFill="1" applyBorder="1" applyAlignment="1" applyProtection="1">
      <alignment vertical="center"/>
    </xf>
    <xf numFmtId="2" fontId="18" fillId="2" borderId="40" xfId="0" applyNumberFormat="1" applyFont="1" applyFill="1" applyBorder="1" applyAlignment="1" applyProtection="1">
      <alignment horizontal="right" vertical="center"/>
    </xf>
    <xf numFmtId="3" fontId="18" fillId="2" borderId="40" xfId="0" applyNumberFormat="1" applyFont="1" applyFill="1" applyBorder="1" applyAlignment="1" applyProtection="1">
      <alignment vertical="center"/>
    </xf>
    <xf numFmtId="2" fontId="18" fillId="2" borderId="81" xfId="0" applyNumberFormat="1" applyFont="1" applyFill="1" applyBorder="1" applyAlignment="1" applyProtection="1">
      <alignment horizontal="right" vertical="center"/>
    </xf>
    <xf numFmtId="0" fontId="18" fillId="2" borderId="9" xfId="0" applyFont="1" applyFill="1" applyBorder="1" applyAlignment="1" applyProtection="1">
      <alignment horizontal="left" vertical="center"/>
    </xf>
    <xf numFmtId="3" fontId="18" fillId="2" borderId="41" xfId="0" applyNumberFormat="1" applyFont="1" applyFill="1" applyBorder="1" applyAlignment="1" applyProtection="1">
      <alignment vertical="center"/>
    </xf>
    <xf numFmtId="2" fontId="18" fillId="2" borderId="42" xfId="0" applyNumberFormat="1" applyFont="1" applyFill="1" applyBorder="1" applyAlignment="1" applyProtection="1">
      <alignment horizontal="right" vertical="center"/>
    </xf>
    <xf numFmtId="3" fontId="18" fillId="2" borderId="42" xfId="0" applyNumberFormat="1" applyFont="1" applyFill="1" applyBorder="1" applyAlignment="1" applyProtection="1">
      <alignment vertical="center"/>
    </xf>
    <xf numFmtId="2" fontId="18" fillId="2" borderId="4" xfId="0" applyNumberFormat="1" applyFont="1" applyFill="1" applyBorder="1" applyAlignment="1" applyProtection="1">
      <alignment horizontal="right" vertical="center"/>
    </xf>
    <xf numFmtId="3" fontId="18" fillId="2" borderId="0" xfId="0" applyNumberFormat="1" applyFont="1" applyFill="1" applyBorder="1" applyAlignment="1" applyProtection="1">
      <alignment vertical="center"/>
    </xf>
    <xf numFmtId="0" fontId="37" fillId="2" borderId="65" xfId="0" applyFont="1" applyFill="1" applyBorder="1" applyAlignment="1" applyProtection="1">
      <alignment horizontal="center"/>
    </xf>
    <xf numFmtId="0" fontId="18" fillId="2" borderId="65" xfId="0" applyFont="1" applyFill="1" applyBorder="1" applyProtection="1"/>
    <xf numFmtId="3" fontId="37" fillId="2" borderId="66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/>
    </xf>
    <xf numFmtId="3" fontId="18" fillId="2" borderId="53" xfId="0" applyNumberFormat="1" applyFont="1" applyFill="1" applyBorder="1" applyAlignment="1" applyProtection="1">
      <alignment horizontal="center"/>
    </xf>
    <xf numFmtId="0" fontId="18" fillId="2" borderId="21" xfId="0" applyFont="1" applyFill="1" applyBorder="1" applyProtection="1"/>
    <xf numFmtId="0" fontId="18" fillId="2" borderId="20" xfId="0" applyFont="1" applyFill="1" applyBorder="1" applyProtection="1"/>
    <xf numFmtId="3" fontId="37" fillId="2" borderId="53" xfId="0" applyNumberFormat="1" applyFont="1" applyFill="1" applyBorder="1" applyAlignment="1" applyProtection="1">
      <alignment horizontal="center"/>
    </xf>
    <xf numFmtId="0" fontId="18" fillId="2" borderId="35" xfId="0" applyFont="1" applyFill="1" applyBorder="1" applyProtection="1"/>
    <xf numFmtId="3" fontId="18" fillId="2" borderId="62" xfId="0" applyNumberFormat="1" applyFont="1" applyFill="1" applyBorder="1" applyAlignment="1" applyProtection="1">
      <alignment horizontal="center"/>
    </xf>
    <xf numFmtId="3" fontId="18" fillId="2" borderId="0" xfId="0" applyNumberFormat="1" applyFont="1" applyFill="1" applyAlignment="1">
      <alignment horizontal="right"/>
    </xf>
    <xf numFmtId="0" fontId="17" fillId="2" borderId="0" xfId="0" applyFont="1" applyFill="1" applyBorder="1" applyAlignment="1" applyProtection="1">
      <alignment horizontal="right"/>
    </xf>
    <xf numFmtId="0" fontId="17" fillId="2" borderId="45" xfId="0" applyFont="1" applyFill="1" applyBorder="1" applyAlignment="1">
      <alignment horizontal="left"/>
    </xf>
    <xf numFmtId="3" fontId="17" fillId="2" borderId="16" xfId="0" applyNumberFormat="1" applyFont="1" applyFill="1" applyBorder="1" applyAlignment="1">
      <alignment horizontal="center"/>
    </xf>
    <xf numFmtId="4" fontId="17" fillId="2" borderId="18" xfId="0" applyNumberFormat="1" applyFont="1" applyFill="1" applyBorder="1" applyAlignment="1">
      <alignment horizontal="center"/>
    </xf>
    <xf numFmtId="3" fontId="18" fillId="2" borderId="32" xfId="0" applyNumberFormat="1" applyFont="1" applyFill="1" applyBorder="1" applyAlignment="1" applyProtection="1">
      <alignment horizontal="right" vertical="center"/>
    </xf>
    <xf numFmtId="4" fontId="18" fillId="2" borderId="82" xfId="0" applyNumberFormat="1" applyFont="1" applyFill="1" applyBorder="1"/>
    <xf numFmtId="3" fontId="18" fillId="2" borderId="3" xfId="0" applyNumberFormat="1" applyFont="1" applyFill="1" applyBorder="1" applyAlignment="1" applyProtection="1">
      <alignment horizontal="right" vertical="center"/>
    </xf>
    <xf numFmtId="4" fontId="18" fillId="2" borderId="4" xfId="0" applyNumberFormat="1" applyFont="1" applyFill="1" applyBorder="1"/>
    <xf numFmtId="3" fontId="18" fillId="2" borderId="31" xfId="0" applyNumberFormat="1" applyFont="1" applyFill="1" applyBorder="1" applyAlignment="1" applyProtection="1">
      <alignment horizontal="right" vertical="center"/>
    </xf>
    <xf numFmtId="4" fontId="18" fillId="2" borderId="83" xfId="0" applyNumberFormat="1" applyFont="1" applyFill="1" applyBorder="1"/>
    <xf numFmtId="3" fontId="17" fillId="2" borderId="3" xfId="0" applyNumberFormat="1" applyFont="1" applyFill="1" applyBorder="1" applyAlignment="1" applyProtection="1">
      <alignment horizontal="right" vertical="center"/>
    </xf>
    <xf numFmtId="4" fontId="17" fillId="2" borderId="4" xfId="0" applyNumberFormat="1" applyFont="1" applyFill="1" applyBorder="1"/>
    <xf numFmtId="0" fontId="18" fillId="2" borderId="30" xfId="0" applyFont="1" applyFill="1" applyBorder="1"/>
    <xf numFmtId="0" fontId="17" fillId="2" borderId="57" xfId="0" applyFont="1" applyFill="1" applyBorder="1"/>
    <xf numFmtId="3" fontId="17" fillId="2" borderId="26" xfId="0" applyNumberFormat="1" applyFont="1" applyFill="1" applyBorder="1" applyAlignment="1" applyProtection="1">
      <alignment horizontal="right" vertical="center"/>
    </xf>
    <xf numFmtId="4" fontId="17" fillId="2" borderId="84" xfId="0" applyNumberFormat="1" applyFont="1" applyFill="1" applyBorder="1"/>
    <xf numFmtId="0" fontId="18" fillId="2" borderId="0" xfId="0" applyFont="1" applyFill="1" applyBorder="1"/>
    <xf numFmtId="3" fontId="18" fillId="2" borderId="70" xfId="0" applyNumberFormat="1" applyFont="1" applyFill="1" applyBorder="1" applyAlignment="1">
      <alignment horizontal="center"/>
    </xf>
    <xf numFmtId="0" fontId="18" fillId="2" borderId="65" xfId="0" applyFont="1" applyFill="1" applyBorder="1"/>
    <xf numFmtId="4" fontId="18" fillId="2" borderId="65" xfId="0" applyNumberFormat="1" applyFont="1" applyFill="1" applyBorder="1" applyAlignment="1">
      <alignment horizontal="center" vertical="center"/>
    </xf>
    <xf numFmtId="0" fontId="18" fillId="2" borderId="20" xfId="0" applyFont="1" applyFill="1" applyBorder="1"/>
    <xf numFmtId="4" fontId="18" fillId="2" borderId="0" xfId="0" applyNumberFormat="1" applyFont="1" applyFill="1" applyBorder="1" applyAlignment="1">
      <alignment horizontal="center" vertical="center"/>
    </xf>
    <xf numFmtId="3" fontId="18" fillId="2" borderId="9" xfId="0" applyNumberFormat="1" applyFont="1" applyFill="1" applyBorder="1" applyAlignment="1">
      <alignment horizontal="center"/>
    </xf>
    <xf numFmtId="0" fontId="18" fillId="2" borderId="21" xfId="0" applyFont="1" applyFill="1" applyBorder="1"/>
    <xf numFmtId="4" fontId="18" fillId="2" borderId="21" xfId="0" applyNumberFormat="1" applyFont="1" applyFill="1" applyBorder="1" applyAlignment="1">
      <alignment horizontal="center" vertical="center"/>
    </xf>
    <xf numFmtId="4" fontId="18" fillId="2" borderId="20" xfId="0" applyNumberFormat="1" applyFont="1" applyFill="1" applyBorder="1" applyAlignment="1">
      <alignment horizontal="center" vertical="center"/>
    </xf>
    <xf numFmtId="3" fontId="18" fillId="2" borderId="71" xfId="0" applyNumberFormat="1" applyFont="1" applyFill="1" applyBorder="1" applyAlignment="1">
      <alignment horizontal="center"/>
    </xf>
    <xf numFmtId="0" fontId="18" fillId="2" borderId="35" xfId="0" applyFont="1" applyFill="1" applyBorder="1"/>
    <xf numFmtId="4" fontId="18" fillId="2" borderId="35" xfId="0" applyNumberFormat="1" applyFont="1" applyFill="1" applyBorder="1" applyAlignment="1">
      <alignment horizontal="center" vertical="center"/>
    </xf>
    <xf numFmtId="0" fontId="25" fillId="2" borderId="0" xfId="0" applyFont="1" applyFill="1"/>
    <xf numFmtId="0" fontId="25" fillId="2" borderId="0" xfId="0" applyFont="1" applyFill="1" applyAlignment="1">
      <alignment horizontal="right"/>
    </xf>
    <xf numFmtId="0" fontId="24" fillId="2" borderId="0" xfId="0" applyFont="1" applyFill="1" applyAlignment="1">
      <alignment horizontal="center"/>
    </xf>
    <xf numFmtId="0" fontId="24" fillId="2" borderId="0" xfId="0" applyFont="1" applyFill="1" applyAlignment="1">
      <alignment horizontal="right"/>
    </xf>
    <xf numFmtId="3" fontId="25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left"/>
    </xf>
    <xf numFmtId="0" fontId="24" fillId="2" borderId="0" xfId="0" applyFont="1" applyFill="1" applyAlignment="1">
      <alignment horizontal="left" wrapText="1"/>
    </xf>
    <xf numFmtId="0" fontId="17" fillId="2" borderId="20" xfId="0" applyFont="1" applyFill="1" applyBorder="1" applyAlignment="1" applyProtection="1">
      <alignment horizontal="right"/>
    </xf>
    <xf numFmtId="0" fontId="33" fillId="5" borderId="0" xfId="0" applyFont="1" applyFill="1"/>
    <xf numFmtId="0" fontId="33" fillId="0" borderId="0" xfId="0" applyFont="1" applyAlignment="1">
      <alignment wrapText="1"/>
    </xf>
    <xf numFmtId="0" fontId="18" fillId="5" borderId="0" xfId="0" applyFont="1" applyFill="1" applyBorder="1" applyAlignment="1" applyProtection="1"/>
    <xf numFmtId="0" fontId="24" fillId="0" borderId="0" xfId="0" applyFont="1" applyFill="1" applyAlignment="1" applyProtection="1">
      <alignment horizontal="center"/>
      <protection hidden="1"/>
    </xf>
    <xf numFmtId="0" fontId="17" fillId="0" borderId="0" xfId="0" applyFont="1" applyFill="1" applyAlignment="1" applyProtection="1">
      <alignment horizontal="center"/>
      <protection hidden="1"/>
    </xf>
    <xf numFmtId="0" fontId="18" fillId="0" borderId="0" xfId="0" applyFont="1" applyFill="1" applyBorder="1" applyAlignment="1" applyProtection="1">
      <alignment horizontal="center"/>
      <protection hidden="1"/>
    </xf>
    <xf numFmtId="0" fontId="32" fillId="0" borderId="0" xfId="0" applyFont="1" applyFill="1" applyAlignment="1" applyProtection="1">
      <alignment horizontal="center"/>
      <protection hidden="1"/>
    </xf>
    <xf numFmtId="0" fontId="27" fillId="0" borderId="0" xfId="0" applyFont="1" applyFill="1" applyAlignment="1" applyProtection="1">
      <alignment horizontal="center"/>
      <protection hidden="1"/>
    </xf>
    <xf numFmtId="0" fontId="17" fillId="0" borderId="0" xfId="0" applyFont="1" applyFill="1" applyAlignment="1" applyProtection="1">
      <alignment horizontal="left"/>
      <protection hidden="1"/>
    </xf>
    <xf numFmtId="0" fontId="18" fillId="0" borderId="0" xfId="0" applyFont="1" applyFill="1" applyAlignment="1" applyProtection="1">
      <alignment horizontal="center"/>
      <protection hidden="1"/>
    </xf>
    <xf numFmtId="0" fontId="17" fillId="0" borderId="0" xfId="0" quotePrefix="1" applyFont="1" applyFill="1" applyAlignment="1" applyProtection="1">
      <alignment horizontal="center"/>
      <protection hidden="1"/>
    </xf>
    <xf numFmtId="0" fontId="18" fillId="0" borderId="21" xfId="0" applyFont="1" applyFill="1" applyBorder="1" applyAlignment="1" applyProtection="1">
      <alignment horizontal="center"/>
      <protection hidden="1"/>
    </xf>
    <xf numFmtId="0" fontId="26" fillId="0" borderId="0" xfId="0" applyFont="1" applyFill="1" applyAlignment="1" applyProtection="1">
      <alignment horizontal="center"/>
      <protection hidden="1"/>
    </xf>
    <xf numFmtId="0" fontId="17" fillId="0" borderId="0" xfId="0" applyFont="1" applyFill="1" applyAlignment="1" applyProtection="1">
      <alignment horizontal="right"/>
      <protection hidden="1"/>
    </xf>
    <xf numFmtId="0" fontId="17" fillId="0" borderId="0" xfId="0" applyFont="1" applyFill="1" applyAlignment="1" applyProtection="1">
      <protection hidden="1"/>
    </xf>
    <xf numFmtId="0" fontId="27" fillId="0" borderId="0" xfId="0" applyFont="1" applyFill="1" applyAlignment="1" applyProtection="1">
      <protection hidden="1"/>
    </xf>
    <xf numFmtId="0" fontId="17" fillId="0" borderId="0" xfId="0" applyFont="1" applyFill="1" applyBorder="1" applyAlignment="1" applyProtection="1">
      <protection hidden="1"/>
    </xf>
    <xf numFmtId="0" fontId="38" fillId="0" borderId="0" xfId="0" applyFont="1" applyFill="1" applyAlignment="1" applyProtection="1">
      <alignment horizontal="center"/>
      <protection hidden="1"/>
    </xf>
    <xf numFmtId="0" fontId="33" fillId="0" borderId="0" xfId="0" applyFont="1" applyFill="1" applyAlignment="1" applyProtection="1">
      <alignment horizontal="center" vertical="top" wrapText="1"/>
      <protection hidden="1"/>
    </xf>
    <xf numFmtId="0" fontId="33" fillId="0" borderId="0" xfId="0" applyFont="1" applyFill="1" applyAlignment="1" applyProtection="1">
      <alignment vertical="top" wrapText="1"/>
      <protection hidden="1"/>
    </xf>
    <xf numFmtId="0" fontId="27" fillId="0" borderId="0" xfId="0" applyFont="1" applyFill="1" applyAlignment="1" applyProtection="1">
      <alignment vertical="top"/>
      <protection hidden="1"/>
    </xf>
    <xf numFmtId="0" fontId="13" fillId="0" borderId="0" xfId="0" applyFont="1" applyFill="1" applyAlignment="1" applyProtection="1">
      <alignment horizontal="center" vertical="top" wrapText="1"/>
      <protection hidden="1"/>
    </xf>
    <xf numFmtId="0" fontId="13" fillId="0" borderId="0" xfId="0" applyFont="1" applyFill="1" applyAlignment="1" applyProtection="1">
      <alignment vertical="top" wrapText="1"/>
      <protection hidden="1"/>
    </xf>
    <xf numFmtId="0" fontId="0" fillId="0" borderId="0" xfId="0" applyFill="1" applyAlignment="1" applyProtection="1">
      <alignment vertical="top"/>
      <protection hidden="1"/>
    </xf>
    <xf numFmtId="0" fontId="19" fillId="0" borderId="0" xfId="0" applyFont="1" applyFill="1" applyAlignment="1" applyProtection="1">
      <alignment horizontal="right"/>
      <protection hidden="1"/>
    </xf>
    <xf numFmtId="0" fontId="2" fillId="0" borderId="0" xfId="0" applyFont="1" applyFill="1" applyAlignment="1" applyProtection="1">
      <alignment horizontal="right"/>
      <protection hidden="1"/>
    </xf>
    <xf numFmtId="0" fontId="0" fillId="0" borderId="0" xfId="0" applyFill="1" applyAlignment="1" applyProtection="1">
      <alignment horizontal="right"/>
      <protection hidden="1"/>
    </xf>
    <xf numFmtId="0" fontId="6" fillId="0" borderId="0" xfId="0" applyFont="1" applyFill="1" applyAlignment="1" applyProtection="1">
      <alignment horizontal="center"/>
      <protection hidden="1"/>
    </xf>
    <xf numFmtId="0" fontId="22" fillId="0" borderId="0" xfId="0" applyFont="1" applyFill="1" applyAlignment="1" applyProtection="1">
      <alignment horizontal="center"/>
      <protection hidden="1"/>
    </xf>
    <xf numFmtId="0" fontId="23" fillId="0" borderId="0" xfId="0" applyFont="1" applyFill="1" applyAlignment="1" applyProtection="1">
      <alignment horizontal="center"/>
      <protection hidden="1"/>
    </xf>
    <xf numFmtId="0" fontId="25" fillId="0" borderId="0" xfId="0" applyFont="1" applyFill="1" applyAlignment="1" applyProtection="1">
      <alignment horizontal="center"/>
      <protection hidden="1"/>
    </xf>
    <xf numFmtId="0" fontId="27" fillId="0" borderId="0" xfId="0" applyFont="1" applyFill="1" applyAlignment="1" applyProtection="1">
      <alignment horizontal="right"/>
      <protection hidden="1"/>
    </xf>
    <xf numFmtId="0" fontId="52" fillId="0" borderId="0" xfId="0" applyFont="1" applyFill="1" applyAlignment="1" applyProtection="1">
      <alignment horizontal="center"/>
      <protection hidden="1"/>
    </xf>
    <xf numFmtId="49" fontId="24" fillId="0" borderId="0" xfId="0" applyNumberFormat="1" applyFont="1" applyFill="1" applyAlignment="1" applyProtection="1">
      <alignment horizontal="center"/>
      <protection hidden="1"/>
    </xf>
    <xf numFmtId="0" fontId="35" fillId="0" borderId="87" xfId="0" applyFont="1" applyFill="1" applyBorder="1" applyAlignment="1" applyProtection="1">
      <alignment horizontal="center" vertical="center"/>
      <protection hidden="1"/>
    </xf>
    <xf numFmtId="0" fontId="33" fillId="0" borderId="63" xfId="0" applyFont="1" applyFill="1" applyBorder="1" applyAlignment="1" applyProtection="1">
      <alignment horizontal="center" vertical="center"/>
      <protection hidden="1"/>
    </xf>
    <xf numFmtId="0" fontId="35" fillId="0" borderId="77" xfId="0" applyFont="1" applyFill="1" applyBorder="1" applyAlignment="1" applyProtection="1">
      <alignment horizontal="center" vertical="center"/>
      <protection hidden="1"/>
    </xf>
    <xf numFmtId="0" fontId="35" fillId="0" borderId="88" xfId="0" applyFont="1" applyFill="1" applyBorder="1" applyAlignment="1" applyProtection="1">
      <alignment horizontal="center" vertical="center"/>
      <protection hidden="1"/>
    </xf>
    <xf numFmtId="0" fontId="17" fillId="0" borderId="53" xfId="0" applyFont="1" applyFill="1" applyBorder="1" applyAlignment="1" applyProtection="1">
      <alignment horizontal="left" vertical="center" wrapText="1"/>
      <protection hidden="1"/>
    </xf>
    <xf numFmtId="0" fontId="17" fillId="0" borderId="0" xfId="0" applyFont="1" applyFill="1" applyBorder="1" applyAlignment="1" applyProtection="1">
      <alignment horizontal="left" vertical="center" wrapText="1"/>
      <protection hidden="1"/>
    </xf>
    <xf numFmtId="0" fontId="17" fillId="0" borderId="75" xfId="0" applyFont="1" applyFill="1" applyBorder="1" applyAlignment="1" applyProtection="1">
      <alignment horizontal="left" vertical="center" wrapText="1"/>
      <protection hidden="1"/>
    </xf>
    <xf numFmtId="0" fontId="18" fillId="0" borderId="8" xfId="0" applyFont="1" applyFill="1" applyBorder="1" applyAlignment="1" applyProtection="1">
      <alignment horizontal="left" vertical="center" wrapText="1"/>
      <protection hidden="1"/>
    </xf>
    <xf numFmtId="0" fontId="18" fillId="0" borderId="9" xfId="0" applyFont="1" applyFill="1" applyBorder="1" applyAlignment="1" applyProtection="1">
      <alignment horizontal="left" vertical="center" wrapText="1"/>
      <protection hidden="1"/>
    </xf>
    <xf numFmtId="0" fontId="18" fillId="0" borderId="10" xfId="0" applyFont="1" applyFill="1" applyBorder="1" applyAlignment="1" applyProtection="1">
      <alignment horizontal="left" vertical="center" wrapText="1"/>
      <protection hidden="1"/>
    </xf>
    <xf numFmtId="0" fontId="35" fillId="0" borderId="50" xfId="0" applyFont="1" applyFill="1" applyBorder="1" applyAlignment="1" applyProtection="1">
      <alignment horizontal="center" vertical="center"/>
      <protection hidden="1"/>
    </xf>
    <xf numFmtId="0" fontId="35" fillId="0" borderId="70" xfId="0" applyFont="1" applyFill="1" applyBorder="1" applyAlignment="1" applyProtection="1">
      <alignment horizontal="center" vertical="center"/>
      <protection hidden="1"/>
    </xf>
    <xf numFmtId="0" fontId="35" fillId="0" borderId="29" xfId="0" applyFont="1" applyFill="1" applyBorder="1" applyAlignment="1" applyProtection="1">
      <alignment horizontal="center" vertical="center"/>
      <protection hidden="1"/>
    </xf>
    <xf numFmtId="0" fontId="33" fillId="0" borderId="67" xfId="0" applyFont="1" applyFill="1" applyBorder="1" applyAlignment="1" applyProtection="1">
      <alignment horizontal="center"/>
      <protection hidden="1"/>
    </xf>
    <xf numFmtId="0" fontId="33" fillId="0" borderId="71" xfId="0" applyFont="1" applyFill="1" applyBorder="1" applyAlignment="1" applyProtection="1">
      <alignment horizontal="center"/>
      <protection hidden="1"/>
    </xf>
    <xf numFmtId="0" fontId="33" fillId="0" borderId="86" xfId="0" applyFont="1" applyFill="1" applyBorder="1" applyAlignment="1" applyProtection="1">
      <alignment horizontal="center"/>
      <protection hidden="1"/>
    </xf>
    <xf numFmtId="0" fontId="18" fillId="0" borderId="53" xfId="0" applyFont="1" applyFill="1" applyBorder="1" applyAlignment="1" applyProtection="1">
      <alignment horizontal="left" vertical="center" wrapText="1"/>
      <protection hidden="1"/>
    </xf>
    <xf numFmtId="0" fontId="18" fillId="0" borderId="0" xfId="0" applyFont="1" applyFill="1" applyBorder="1" applyAlignment="1" applyProtection="1">
      <alignment horizontal="left" vertical="center" wrapText="1"/>
      <protection hidden="1"/>
    </xf>
    <xf numFmtId="0" fontId="18" fillId="0" borderId="75" xfId="0" applyFont="1" applyFill="1" applyBorder="1" applyAlignment="1" applyProtection="1">
      <alignment horizontal="left" vertical="center" wrapText="1"/>
      <protection hidden="1"/>
    </xf>
    <xf numFmtId="0" fontId="17" fillId="0" borderId="45" xfId="0" applyFont="1" applyFill="1" applyBorder="1" applyAlignment="1" applyProtection="1">
      <protection hidden="1"/>
    </xf>
    <xf numFmtId="0" fontId="27" fillId="0" borderId="72" xfId="0" applyFont="1" applyFill="1" applyBorder="1" applyAlignment="1" applyProtection="1">
      <protection hidden="1"/>
    </xf>
    <xf numFmtId="0" fontId="27" fillId="0" borderId="39" xfId="0" applyFont="1" applyFill="1" applyBorder="1" applyAlignment="1" applyProtection="1">
      <protection hidden="1"/>
    </xf>
    <xf numFmtId="0" fontId="17" fillId="0" borderId="67" xfId="0" applyFont="1" applyFill="1" applyBorder="1" applyAlignment="1" applyProtection="1">
      <alignment horizontal="left" vertical="center" wrapText="1"/>
      <protection hidden="1"/>
    </xf>
    <xf numFmtId="0" fontId="17" fillId="0" borderId="71" xfId="0" applyFont="1" applyFill="1" applyBorder="1" applyAlignment="1" applyProtection="1">
      <alignment horizontal="left" vertical="center" wrapText="1"/>
      <protection hidden="1"/>
    </xf>
    <xf numFmtId="0" fontId="17" fillId="0" borderId="86" xfId="0" applyFont="1" applyFill="1" applyBorder="1" applyAlignment="1" applyProtection="1">
      <alignment horizontal="left" vertical="center" wrapText="1"/>
      <protection hidden="1"/>
    </xf>
    <xf numFmtId="0" fontId="18" fillId="0" borderId="56" xfId="0" applyFont="1" applyFill="1" applyBorder="1" applyAlignment="1" applyProtection="1">
      <protection hidden="1"/>
    </xf>
    <xf numFmtId="0" fontId="27" fillId="0" borderId="71" xfId="0" applyFont="1" applyFill="1" applyBorder="1" applyAlignment="1" applyProtection="1">
      <protection hidden="1"/>
    </xf>
    <xf numFmtId="0" fontId="27" fillId="0" borderId="84" xfId="0" applyFont="1" applyFill="1" applyBorder="1" applyAlignment="1" applyProtection="1">
      <protection hidden="1"/>
    </xf>
    <xf numFmtId="0" fontId="18" fillId="0" borderId="41" xfId="0" applyFont="1" applyFill="1" applyBorder="1" applyAlignment="1" applyProtection="1">
      <protection hidden="1"/>
    </xf>
    <xf numFmtId="0" fontId="27" fillId="0" borderId="9" xfId="0" applyFont="1" applyFill="1" applyBorder="1" applyAlignment="1" applyProtection="1">
      <protection hidden="1"/>
    </xf>
    <xf numFmtId="0" fontId="27" fillId="0" borderId="4" xfId="0" applyFont="1" applyFill="1" applyBorder="1" applyAlignment="1" applyProtection="1">
      <protection hidden="1"/>
    </xf>
    <xf numFmtId="0" fontId="17" fillId="0" borderId="66" xfId="0" applyFont="1" applyFill="1" applyBorder="1" applyAlignment="1" applyProtection="1">
      <alignment horizontal="left" vertical="center" wrapText="1"/>
      <protection hidden="1"/>
    </xf>
    <xf numFmtId="0" fontId="17" fillId="0" borderId="65" xfId="0" applyFont="1" applyFill="1" applyBorder="1" applyAlignment="1" applyProtection="1">
      <alignment horizontal="left" vertical="center" wrapText="1"/>
      <protection hidden="1"/>
    </xf>
    <xf numFmtId="0" fontId="17" fillId="0" borderId="85" xfId="0" applyFont="1" applyFill="1" applyBorder="1" applyAlignment="1" applyProtection="1">
      <alignment horizontal="left" vertical="center" wrapText="1"/>
      <protection hidden="1"/>
    </xf>
    <xf numFmtId="0" fontId="17" fillId="0" borderId="8" xfId="0" applyFont="1" applyFill="1" applyBorder="1" applyAlignment="1" applyProtection="1">
      <alignment horizontal="left" vertical="center" wrapText="1"/>
      <protection hidden="1"/>
    </xf>
    <xf numFmtId="0" fontId="17" fillId="0" borderId="9" xfId="0" applyFont="1" applyFill="1" applyBorder="1" applyAlignment="1" applyProtection="1">
      <alignment horizontal="left" vertical="center" wrapText="1"/>
      <protection hidden="1"/>
    </xf>
    <xf numFmtId="0" fontId="17" fillId="0" borderId="10" xfId="0" applyFont="1" applyFill="1" applyBorder="1" applyAlignment="1" applyProtection="1">
      <alignment horizontal="left" vertical="center" wrapText="1"/>
      <protection hidden="1"/>
    </xf>
    <xf numFmtId="0" fontId="18" fillId="0" borderId="28" xfId="0" applyFont="1" applyFill="1" applyBorder="1" applyAlignment="1" applyProtection="1">
      <protection hidden="1"/>
    </xf>
    <xf numFmtId="0" fontId="27" fillId="0" borderId="70" xfId="0" applyFont="1" applyFill="1" applyBorder="1" applyAlignment="1" applyProtection="1">
      <protection hidden="1"/>
    </xf>
    <xf numFmtId="0" fontId="27" fillId="0" borderId="81" xfId="0" applyFont="1" applyFill="1" applyBorder="1" applyAlignment="1" applyProtection="1">
      <protection hidden="1"/>
    </xf>
    <xf numFmtId="0" fontId="17" fillId="0" borderId="45" xfId="0" applyFont="1" applyFill="1" applyBorder="1" applyAlignment="1" applyProtection="1">
      <alignment horizontal="center"/>
      <protection hidden="1"/>
    </xf>
    <xf numFmtId="0" fontId="17" fillId="0" borderId="72" xfId="0" applyFont="1" applyFill="1" applyBorder="1" applyAlignment="1" applyProtection="1">
      <alignment horizontal="center"/>
      <protection hidden="1"/>
    </xf>
    <xf numFmtId="0" fontId="40" fillId="0" borderId="23" xfId="0" applyFont="1" applyFill="1" applyBorder="1" applyAlignment="1" applyProtection="1">
      <alignment horizontal="center"/>
      <protection hidden="1"/>
    </xf>
    <xf numFmtId="0" fontId="40" fillId="0" borderId="24" xfId="0" applyFont="1" applyFill="1" applyBorder="1" applyAlignment="1" applyProtection="1">
      <alignment horizontal="center"/>
      <protection hidden="1"/>
    </xf>
    <xf numFmtId="0" fontId="40" fillId="0" borderId="25" xfId="0" applyFont="1" applyFill="1" applyBorder="1" applyAlignment="1" applyProtection="1">
      <alignment horizontal="center"/>
      <protection hidden="1"/>
    </xf>
    <xf numFmtId="0" fontId="40" fillId="0" borderId="50" xfId="0" applyFont="1" applyFill="1" applyBorder="1" applyAlignment="1" applyProtection="1">
      <alignment horizontal="center"/>
      <protection hidden="1"/>
    </xf>
    <xf numFmtId="0" fontId="40" fillId="0" borderId="87" xfId="0" applyFont="1" applyFill="1" applyBorder="1" applyAlignment="1" applyProtection="1">
      <alignment horizontal="center" vertical="center" wrapText="1"/>
      <protection hidden="1"/>
    </xf>
    <xf numFmtId="0" fontId="40" fillId="0" borderId="44" xfId="0" applyFont="1" applyFill="1" applyBorder="1" applyAlignment="1" applyProtection="1">
      <alignment horizontal="center" vertical="center" wrapText="1"/>
      <protection hidden="1"/>
    </xf>
    <xf numFmtId="0" fontId="40" fillId="0" borderId="63" xfId="0" applyFont="1" applyFill="1" applyBorder="1" applyAlignment="1" applyProtection="1">
      <alignment horizontal="center" vertical="center" wrapText="1"/>
      <protection hidden="1"/>
    </xf>
    <xf numFmtId="0" fontId="40" fillId="0" borderId="30" xfId="0" applyFont="1" applyFill="1" applyBorder="1" applyAlignment="1" applyProtection="1">
      <alignment horizontal="center" vertical="center" wrapText="1"/>
      <protection hidden="1"/>
    </xf>
    <xf numFmtId="0" fontId="40" fillId="0" borderId="22" xfId="0" applyFont="1" applyFill="1" applyBorder="1" applyAlignment="1" applyProtection="1">
      <alignment horizontal="center" vertical="center" wrapText="1"/>
      <protection hidden="1"/>
    </xf>
    <xf numFmtId="0" fontId="40" fillId="0" borderId="3" xfId="0" applyFont="1" applyFill="1" applyBorder="1" applyAlignment="1" applyProtection="1">
      <alignment horizontal="center" vertical="center" wrapText="1"/>
      <protection hidden="1"/>
    </xf>
    <xf numFmtId="0" fontId="40" fillId="0" borderId="26" xfId="0" applyFont="1" applyFill="1" applyBorder="1" applyAlignment="1" applyProtection="1">
      <alignment horizontal="center" vertical="center" wrapText="1"/>
      <protection hidden="1"/>
    </xf>
    <xf numFmtId="0" fontId="40" fillId="0" borderId="2" xfId="0" applyFont="1" applyFill="1" applyBorder="1" applyAlignment="1" applyProtection="1">
      <alignment horizontal="center" vertical="center" wrapText="1"/>
      <protection hidden="1"/>
    </xf>
    <xf numFmtId="0" fontId="40" fillId="0" borderId="27" xfId="0" applyFont="1" applyFill="1" applyBorder="1" applyAlignment="1" applyProtection="1">
      <alignment horizontal="center" vertical="center" wrapText="1"/>
      <protection hidden="1"/>
    </xf>
    <xf numFmtId="0" fontId="40" fillId="0" borderId="3" xfId="0" applyFont="1" applyFill="1" applyBorder="1" applyAlignment="1" applyProtection="1">
      <alignment horizontal="center"/>
      <protection hidden="1"/>
    </xf>
    <xf numFmtId="0" fontId="40" fillId="0" borderId="8" xfId="0" applyFont="1" applyFill="1" applyBorder="1" applyAlignment="1" applyProtection="1">
      <alignment horizontal="center" vertical="center" wrapText="1"/>
      <protection hidden="1"/>
    </xf>
    <xf numFmtId="0" fontId="40" fillId="0" borderId="67" xfId="0" applyFont="1" applyFill="1" applyBorder="1" applyAlignment="1" applyProtection="1">
      <alignment horizontal="center" vertical="center" wrapText="1"/>
      <protection hidden="1"/>
    </xf>
    <xf numFmtId="0" fontId="40" fillId="0" borderId="28" xfId="0" applyFont="1" applyFill="1" applyBorder="1" applyAlignment="1" applyProtection="1">
      <alignment horizontal="center" vertical="center"/>
      <protection hidden="1"/>
    </xf>
    <xf numFmtId="0" fontId="40" fillId="0" borderId="41" xfId="0" applyFont="1" applyFill="1" applyBorder="1" applyAlignment="1" applyProtection="1">
      <alignment horizontal="center" vertical="center"/>
      <protection hidden="1"/>
    </xf>
    <xf numFmtId="0" fontId="40" fillId="0" borderId="56" xfId="0" applyFont="1" applyFill="1" applyBorder="1" applyAlignment="1" applyProtection="1">
      <alignment horizontal="center" vertical="center"/>
      <protection hidden="1"/>
    </xf>
    <xf numFmtId="0" fontId="17" fillId="2" borderId="23" xfId="0" applyFont="1" applyFill="1" applyBorder="1" applyAlignment="1" applyProtection="1">
      <alignment horizontal="center" vertical="center"/>
    </xf>
    <xf numFmtId="0" fontId="17" fillId="2" borderId="30" xfId="0" applyFont="1" applyFill="1" applyBorder="1" applyAlignment="1" applyProtection="1">
      <alignment horizontal="center" vertical="center"/>
    </xf>
    <xf numFmtId="0" fontId="17" fillId="2" borderId="22" xfId="0" applyFont="1" applyFill="1" applyBorder="1" applyAlignment="1" applyProtection="1">
      <alignment horizontal="center" vertical="center"/>
    </xf>
    <xf numFmtId="0" fontId="17" fillId="2" borderId="24" xfId="0" applyFont="1" applyFill="1" applyBorder="1" applyAlignment="1" applyProtection="1">
      <alignment horizontal="center"/>
    </xf>
    <xf numFmtId="0" fontId="17" fillId="2" borderId="25" xfId="0" applyFont="1" applyFill="1" applyBorder="1" applyAlignment="1" applyProtection="1">
      <alignment horizontal="center" vertical="center" wrapText="1"/>
    </xf>
    <xf numFmtId="0" fontId="17" fillId="2" borderId="2" xfId="0" applyFont="1" applyFill="1" applyBorder="1" applyAlignment="1" applyProtection="1">
      <alignment horizontal="center" vertical="center" wrapText="1"/>
    </xf>
    <xf numFmtId="0" fontId="17" fillId="2" borderId="27" xfId="0" applyFont="1" applyFill="1" applyBorder="1" applyAlignment="1" applyProtection="1">
      <alignment horizontal="center" vertical="center" wrapText="1"/>
    </xf>
    <xf numFmtId="0" fontId="17" fillId="2" borderId="31" xfId="0" applyFont="1" applyFill="1" applyBorder="1" applyAlignment="1" applyProtection="1">
      <alignment horizontal="center" vertical="center" wrapText="1"/>
    </xf>
    <xf numFmtId="0" fontId="17" fillId="2" borderId="59" xfId="0" applyFont="1" applyFill="1" applyBorder="1" applyAlignment="1" applyProtection="1">
      <alignment horizontal="center" vertical="center" wrapText="1"/>
    </xf>
    <xf numFmtId="0" fontId="17" fillId="2" borderId="3" xfId="0" applyFont="1" applyFill="1" applyBorder="1" applyAlignment="1" applyProtection="1">
      <alignment horizontal="center" wrapText="1"/>
    </xf>
    <xf numFmtId="0" fontId="17" fillId="2" borderId="26" xfId="0" applyFont="1" applyFill="1" applyBorder="1" applyAlignment="1" applyProtection="1">
      <alignment horizontal="center" wrapText="1"/>
    </xf>
    <xf numFmtId="0" fontId="17" fillId="2" borderId="38" xfId="0" applyFont="1" applyFill="1" applyBorder="1" applyAlignment="1" applyProtection="1">
      <alignment horizontal="center" vertical="center"/>
    </xf>
    <xf numFmtId="0" fontId="17" fillId="2" borderId="31" xfId="0" applyFont="1" applyFill="1" applyBorder="1" applyAlignment="1" applyProtection="1">
      <alignment horizontal="center" wrapText="1"/>
    </xf>
    <xf numFmtId="0" fontId="17" fillId="0" borderId="23" xfId="0" applyFont="1" applyFill="1" applyBorder="1" applyAlignment="1" applyProtection="1">
      <alignment horizontal="center" vertical="center"/>
      <protection hidden="1"/>
    </xf>
    <xf numFmtId="0" fontId="17" fillId="0" borderId="30" xfId="0" applyFont="1" applyFill="1" applyBorder="1" applyAlignment="1" applyProtection="1">
      <alignment horizontal="center" vertical="center"/>
      <protection hidden="1"/>
    </xf>
    <xf numFmtId="0" fontId="17" fillId="0" borderId="38" xfId="0" applyFont="1" applyFill="1" applyBorder="1" applyAlignment="1" applyProtection="1">
      <alignment horizontal="center" vertical="center"/>
      <protection hidden="1"/>
    </xf>
    <xf numFmtId="0" fontId="17" fillId="0" borderId="24" xfId="0" applyFont="1" applyFill="1" applyBorder="1" applyAlignment="1" applyProtection="1">
      <alignment horizontal="center"/>
      <protection hidden="1"/>
    </xf>
    <xf numFmtId="0" fontId="17" fillId="0" borderId="25" xfId="0" applyFont="1" applyFill="1" applyBorder="1" applyAlignment="1" applyProtection="1">
      <alignment horizontal="center" vertical="center" wrapText="1"/>
      <protection hidden="1"/>
    </xf>
    <xf numFmtId="0" fontId="17" fillId="0" borderId="2" xfId="0" applyFont="1" applyFill="1" applyBorder="1" applyAlignment="1" applyProtection="1">
      <alignment horizontal="center" vertical="center" wrapText="1"/>
      <protection hidden="1"/>
    </xf>
    <xf numFmtId="0" fontId="17" fillId="0" borderId="33" xfId="0" applyFont="1" applyFill="1" applyBorder="1" applyAlignment="1" applyProtection="1">
      <alignment horizontal="center" vertical="center" wrapText="1"/>
      <protection hidden="1"/>
    </xf>
    <xf numFmtId="0" fontId="17" fillId="0" borderId="31" xfId="0" applyFont="1" applyFill="1" applyBorder="1" applyAlignment="1" applyProtection="1">
      <alignment horizontal="center" vertical="center" wrapText="1"/>
      <protection hidden="1"/>
    </xf>
    <xf numFmtId="0" fontId="17" fillId="0" borderId="59" xfId="0" applyFont="1" applyFill="1" applyBorder="1" applyAlignment="1" applyProtection="1">
      <alignment horizontal="center" vertical="center" wrapText="1"/>
      <protection hidden="1"/>
    </xf>
    <xf numFmtId="0" fontId="17" fillId="0" borderId="3" xfId="0" applyFont="1" applyFill="1" applyBorder="1" applyAlignment="1" applyProtection="1">
      <alignment horizontal="center" wrapText="1"/>
      <protection hidden="1"/>
    </xf>
    <xf numFmtId="0" fontId="17" fillId="0" borderId="31" xfId="0" applyFont="1" applyFill="1" applyBorder="1" applyAlignment="1" applyProtection="1">
      <alignment horizontal="center" wrapText="1"/>
      <protection hidden="1"/>
    </xf>
    <xf numFmtId="0" fontId="17" fillId="2" borderId="33" xfId="0" applyFont="1" applyFill="1" applyBorder="1" applyAlignment="1" applyProtection="1">
      <alignment horizontal="center" vertical="center" wrapText="1"/>
    </xf>
    <xf numFmtId="0" fontId="18" fillId="2" borderId="47" xfId="0" applyFont="1" applyFill="1" applyBorder="1" applyAlignment="1" applyProtection="1">
      <alignment wrapText="1"/>
    </xf>
    <xf numFmtId="0" fontId="18" fillId="2" borderId="57" xfId="0" applyFont="1" applyFill="1" applyBorder="1" applyAlignment="1" applyProtection="1">
      <alignment wrapText="1"/>
    </xf>
    <xf numFmtId="2" fontId="18" fillId="2" borderId="21" xfId="0" applyNumberFormat="1" applyFont="1" applyFill="1" applyBorder="1" applyAlignment="1" applyProtection="1">
      <alignment horizontal="center" vertical="center" wrapText="1"/>
    </xf>
    <xf numFmtId="2" fontId="18" fillId="2" borderId="35" xfId="0" applyNumberFormat="1" applyFont="1" applyFill="1" applyBorder="1" applyAlignment="1" applyProtection="1">
      <alignment horizontal="center" vertical="center" wrapText="1"/>
    </xf>
    <xf numFmtId="2" fontId="18" fillId="2" borderId="31" xfId="0" applyNumberFormat="1" applyFont="1" applyFill="1" applyBorder="1" applyAlignment="1" applyProtection="1">
      <alignment horizontal="center" vertical="center" wrapText="1"/>
    </xf>
    <xf numFmtId="2" fontId="18" fillId="2" borderId="59" xfId="0" applyNumberFormat="1" applyFont="1" applyFill="1" applyBorder="1" applyAlignment="1" applyProtection="1">
      <alignment horizontal="center" vertical="center" wrapText="1"/>
    </xf>
    <xf numFmtId="2" fontId="18" fillId="2" borderId="83" xfId="0" applyNumberFormat="1" applyFont="1" applyFill="1" applyBorder="1" applyAlignment="1" applyProtection="1">
      <alignment horizontal="center" vertical="center" wrapText="1"/>
    </xf>
    <xf numFmtId="2" fontId="18" fillId="2" borderId="88" xfId="0" applyNumberFormat="1" applyFont="1" applyFill="1" applyBorder="1" applyAlignment="1" applyProtection="1">
      <alignment horizontal="center" vertical="center" wrapText="1"/>
    </xf>
    <xf numFmtId="0" fontId="18" fillId="2" borderId="47" xfId="0" applyFont="1" applyFill="1" applyBorder="1" applyAlignment="1" applyProtection="1">
      <alignment vertical="center" wrapText="1"/>
    </xf>
    <xf numFmtId="0" fontId="18" fillId="2" borderId="55" xfId="0" applyFont="1" applyFill="1" applyBorder="1" applyAlignment="1" applyProtection="1">
      <alignment vertical="center" wrapText="1"/>
    </xf>
    <xf numFmtId="2" fontId="18" fillId="2" borderId="20" xfId="0" applyNumberFormat="1" applyFont="1" applyFill="1" applyBorder="1" applyAlignment="1" applyProtection="1">
      <alignment horizontal="center" vertical="center" wrapText="1"/>
    </xf>
    <xf numFmtId="2" fontId="18" fillId="2" borderId="32" xfId="0" applyNumberFormat="1" applyFont="1" applyFill="1" applyBorder="1" applyAlignment="1" applyProtection="1">
      <alignment horizontal="center" vertical="center" wrapText="1"/>
    </xf>
    <xf numFmtId="2" fontId="18" fillId="2" borderId="82" xfId="0" applyNumberFormat="1" applyFont="1" applyFill="1" applyBorder="1" applyAlignment="1" applyProtection="1">
      <alignment horizontal="center" vertical="center" wrapText="1"/>
    </xf>
    <xf numFmtId="0" fontId="18" fillId="2" borderId="43" xfId="0" applyFont="1" applyFill="1" applyBorder="1" applyAlignment="1" applyProtection="1">
      <alignment wrapText="1"/>
    </xf>
    <xf numFmtId="2" fontId="18" fillId="2" borderId="0" xfId="0" applyNumberFormat="1" applyFont="1" applyFill="1" applyBorder="1" applyAlignment="1" applyProtection="1">
      <alignment horizontal="center" vertical="center" wrapText="1"/>
    </xf>
    <xf numFmtId="2" fontId="18" fillId="2" borderId="37" xfId="0" applyNumberFormat="1" applyFont="1" applyFill="1" applyBorder="1" applyAlignment="1" applyProtection="1">
      <alignment horizontal="center" vertical="center" wrapText="1"/>
    </xf>
    <xf numFmtId="2" fontId="18" fillId="2" borderId="74" xfId="0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Alignment="1" applyProtection="1">
      <alignment horizontal="center"/>
    </xf>
    <xf numFmtId="0" fontId="18" fillId="2" borderId="73" xfId="0" applyFont="1" applyFill="1" applyBorder="1" applyAlignment="1" applyProtection="1">
      <alignment wrapText="1"/>
    </xf>
    <xf numFmtId="0" fontId="18" fillId="2" borderId="55" xfId="0" applyFont="1" applyFill="1" applyBorder="1" applyAlignment="1" applyProtection="1">
      <alignment wrapText="1"/>
    </xf>
    <xf numFmtId="2" fontId="18" fillId="2" borderId="65" xfId="0" applyNumberFormat="1" applyFont="1" applyFill="1" applyBorder="1" applyAlignment="1" applyProtection="1">
      <alignment horizontal="center" vertical="center" wrapText="1"/>
    </xf>
    <xf numFmtId="2" fontId="18" fillId="2" borderId="64" xfId="0" applyNumberFormat="1" applyFont="1" applyFill="1" applyBorder="1" applyAlignment="1" applyProtection="1">
      <alignment horizontal="center" vertical="center" wrapText="1"/>
    </xf>
    <xf numFmtId="2" fontId="18" fillId="2" borderId="77" xfId="0" applyNumberFormat="1" applyFont="1" applyFill="1" applyBorder="1" applyAlignment="1" applyProtection="1">
      <alignment horizontal="center" vertical="center" wrapText="1"/>
    </xf>
    <xf numFmtId="2" fontId="18" fillId="2" borderId="33" xfId="0" applyNumberFormat="1" applyFont="1" applyFill="1" applyBorder="1" applyAlignment="1" applyProtection="1">
      <alignment horizontal="center" vertical="center" wrapText="1"/>
    </xf>
    <xf numFmtId="2" fontId="18" fillId="2" borderId="34" xfId="0" applyNumberFormat="1" applyFont="1" applyFill="1" applyBorder="1" applyAlignment="1" applyProtection="1">
      <alignment horizontal="center" vertical="center" wrapText="1"/>
    </xf>
    <xf numFmtId="0" fontId="17" fillId="4" borderId="15" xfId="0" applyFont="1" applyFill="1" applyBorder="1" applyAlignment="1" applyProtection="1">
      <alignment horizontal="center"/>
      <protection hidden="1"/>
    </xf>
    <xf numFmtId="0" fontId="17" fillId="4" borderId="18" xfId="0" applyFont="1" applyFill="1" applyBorder="1" applyAlignment="1" applyProtection="1">
      <alignment horizontal="center"/>
      <protection hidden="1"/>
    </xf>
    <xf numFmtId="0" fontId="17" fillId="4" borderId="0" xfId="0" applyFont="1" applyFill="1" applyAlignment="1" applyProtection="1">
      <alignment horizontal="center"/>
      <protection hidden="1"/>
    </xf>
    <xf numFmtId="0" fontId="18" fillId="4" borderId="0" xfId="0" applyFont="1" applyFill="1" applyAlignment="1" applyProtection="1">
      <alignment horizontal="center"/>
      <protection hidden="1"/>
    </xf>
    <xf numFmtId="0" fontId="17" fillId="4" borderId="73" xfId="0" applyFont="1" applyFill="1" applyBorder="1" applyAlignment="1" applyProtection="1">
      <alignment horizontal="center"/>
      <protection hidden="1"/>
    </xf>
    <xf numFmtId="0" fontId="17" fillId="4" borderId="77" xfId="0" applyFont="1" applyFill="1" applyBorder="1" applyAlignment="1" applyProtection="1">
      <alignment horizontal="center"/>
      <protection hidden="1"/>
    </xf>
    <xf numFmtId="0" fontId="18" fillId="2" borderId="73" xfId="0" applyFont="1" applyFill="1" applyBorder="1" applyAlignment="1">
      <alignment wrapText="1"/>
    </xf>
    <xf numFmtId="0" fontId="18" fillId="2" borderId="43" xfId="0" applyFont="1" applyFill="1" applyBorder="1" applyAlignment="1">
      <alignment wrapText="1"/>
    </xf>
    <xf numFmtId="2" fontId="18" fillId="2" borderId="64" xfId="0" applyNumberFormat="1" applyFont="1" applyFill="1" applyBorder="1" applyAlignment="1">
      <alignment horizontal="center" vertical="center" wrapText="1"/>
    </xf>
    <xf numFmtId="2" fontId="18" fillId="2" borderId="37" xfId="0" applyNumberFormat="1" applyFont="1" applyFill="1" applyBorder="1" applyAlignment="1">
      <alignment horizontal="center" vertical="center" wrapText="1"/>
    </xf>
    <xf numFmtId="2" fontId="18" fillId="2" borderId="77" xfId="0" applyNumberFormat="1" applyFont="1" applyFill="1" applyBorder="1" applyAlignment="1">
      <alignment horizontal="center" vertical="center" wrapText="1"/>
    </xf>
    <xf numFmtId="2" fontId="18" fillId="2" borderId="74" xfId="0" applyNumberFormat="1" applyFont="1" applyFill="1" applyBorder="1" applyAlignment="1">
      <alignment horizontal="center" vertical="center" wrapText="1"/>
    </xf>
    <xf numFmtId="0" fontId="18" fillId="2" borderId="47" xfId="0" applyFont="1" applyFill="1" applyBorder="1" applyAlignment="1">
      <alignment wrapText="1"/>
    </xf>
    <xf numFmtId="0" fontId="18" fillId="2" borderId="55" xfId="0" applyFont="1" applyFill="1" applyBorder="1" applyAlignment="1">
      <alignment wrapText="1"/>
    </xf>
    <xf numFmtId="2" fontId="18" fillId="2" borderId="31" xfId="0" applyNumberFormat="1" applyFont="1" applyFill="1" applyBorder="1" applyAlignment="1">
      <alignment horizontal="center" vertical="center" wrapText="1"/>
    </xf>
    <xf numFmtId="2" fontId="18" fillId="2" borderId="32" xfId="0" applyNumberFormat="1" applyFont="1" applyFill="1" applyBorder="1" applyAlignment="1">
      <alignment horizontal="center" vertical="center" wrapText="1"/>
    </xf>
    <xf numFmtId="2" fontId="18" fillId="2" borderId="83" xfId="0" applyNumberFormat="1" applyFont="1" applyFill="1" applyBorder="1" applyAlignment="1">
      <alignment horizontal="center" vertical="center" wrapText="1"/>
    </xf>
    <xf numFmtId="2" fontId="18" fillId="2" borderId="82" xfId="0" applyNumberFormat="1" applyFont="1" applyFill="1" applyBorder="1" applyAlignment="1">
      <alignment horizontal="center" vertical="center" wrapText="1"/>
    </xf>
    <xf numFmtId="0" fontId="18" fillId="2" borderId="47" xfId="0" applyFont="1" applyFill="1" applyBorder="1" applyAlignment="1">
      <alignment vertical="center" wrapText="1"/>
    </xf>
    <xf numFmtId="0" fontId="18" fillId="2" borderId="55" xfId="0" applyFont="1" applyFill="1" applyBorder="1" applyAlignment="1">
      <alignment vertical="center" wrapText="1"/>
    </xf>
    <xf numFmtId="0" fontId="18" fillId="2" borderId="43" xfId="0" applyFont="1" applyFill="1" applyBorder="1" applyAlignment="1">
      <alignment vertical="center" wrapText="1"/>
    </xf>
    <xf numFmtId="0" fontId="18" fillId="2" borderId="57" xfId="0" applyFont="1" applyFill="1" applyBorder="1" applyAlignment="1">
      <alignment vertical="center" wrapText="1"/>
    </xf>
    <xf numFmtId="2" fontId="18" fillId="2" borderId="59" xfId="0" applyNumberFormat="1" applyFont="1" applyFill="1" applyBorder="1" applyAlignment="1">
      <alignment horizontal="center" vertical="center" wrapText="1"/>
    </xf>
    <xf numFmtId="2" fontId="18" fillId="2" borderId="88" xfId="0" applyNumberFormat="1" applyFont="1" applyFill="1" applyBorder="1" applyAlignment="1">
      <alignment horizontal="center" vertical="center" wrapText="1"/>
    </xf>
    <xf numFmtId="0" fontId="18" fillId="2" borderId="73" xfId="0" applyFont="1" applyFill="1" applyBorder="1" applyAlignment="1">
      <alignment vertical="center" wrapText="1"/>
    </xf>
    <xf numFmtId="2" fontId="18" fillId="2" borderId="65" xfId="0" applyNumberFormat="1" applyFont="1" applyFill="1" applyBorder="1" applyAlignment="1">
      <alignment horizontal="center" vertical="center" wrapText="1"/>
    </xf>
    <xf numFmtId="2" fontId="18" fillId="2" borderId="0" xfId="0" applyNumberFormat="1" applyFont="1" applyFill="1" applyBorder="1" applyAlignment="1">
      <alignment horizontal="center" vertical="center" wrapText="1"/>
    </xf>
    <xf numFmtId="2" fontId="18" fillId="2" borderId="21" xfId="0" applyNumberFormat="1" applyFont="1" applyFill="1" applyBorder="1" applyAlignment="1">
      <alignment horizontal="center" vertical="center" wrapText="1"/>
    </xf>
    <xf numFmtId="2" fontId="18" fillId="2" borderId="20" xfId="0" applyNumberFormat="1" applyFont="1" applyFill="1" applyBorder="1" applyAlignment="1">
      <alignment horizontal="center" vertical="center" wrapText="1"/>
    </xf>
    <xf numFmtId="0" fontId="18" fillId="2" borderId="57" xfId="0" applyFont="1" applyFill="1" applyBorder="1" applyAlignment="1">
      <alignment wrapText="1"/>
    </xf>
    <xf numFmtId="2" fontId="18" fillId="2" borderId="35" xfId="0" applyNumberFormat="1" applyFont="1" applyFill="1" applyBorder="1" applyAlignment="1">
      <alignment horizontal="center" vertical="center" wrapText="1"/>
    </xf>
    <xf numFmtId="0" fontId="33" fillId="2" borderId="47" xfId="0" applyFont="1" applyFill="1" applyBorder="1" applyAlignment="1">
      <alignment vertical="center" wrapText="1"/>
    </xf>
    <xf numFmtId="0" fontId="33" fillId="2" borderId="55" xfId="0" applyFont="1" applyFill="1" applyBorder="1" applyAlignment="1">
      <alignment vertical="center" wrapText="1"/>
    </xf>
    <xf numFmtId="0" fontId="17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7" fillId="2" borderId="0" xfId="0" applyFont="1" applyFill="1" applyAlignment="1" applyProtection="1">
      <alignment horizontal="right"/>
    </xf>
    <xf numFmtId="0" fontId="18" fillId="2" borderId="0" xfId="0" applyFont="1" applyFill="1" applyAlignment="1" applyProtection="1">
      <alignment horizontal="center"/>
    </xf>
    <xf numFmtId="0" fontId="17" fillId="2" borderId="87" xfId="0" applyFont="1" applyFill="1" applyBorder="1" applyAlignment="1">
      <alignment horizontal="center" vertical="center"/>
    </xf>
    <xf numFmtId="0" fontId="18" fillId="2" borderId="63" xfId="0" applyFont="1" applyFill="1" applyBorder="1" applyAlignment="1"/>
    <xf numFmtId="0" fontId="17" fillId="2" borderId="36" xfId="0" applyFont="1" applyFill="1" applyBorder="1" applyAlignment="1">
      <alignment horizontal="center"/>
    </xf>
    <xf numFmtId="0" fontId="17" fillId="2" borderId="16" xfId="0" applyFont="1" applyFill="1" applyBorder="1" applyAlignment="1">
      <alignment horizontal="center"/>
    </xf>
    <xf numFmtId="0" fontId="17" fillId="2" borderId="18" xfId="0" applyFont="1" applyFill="1" applyBorder="1" applyAlignment="1">
      <alignment horizontal="center"/>
    </xf>
    <xf numFmtId="0" fontId="18" fillId="2" borderId="46" xfId="0" applyNumberFormat="1" applyFont="1" applyFill="1" applyBorder="1" applyAlignment="1" applyProtection="1">
      <alignment horizontal="left" vertical="center" wrapText="1"/>
    </xf>
    <xf numFmtId="0" fontId="18" fillId="2" borderId="22" xfId="0" applyNumberFormat="1" applyFont="1" applyFill="1" applyBorder="1" applyAlignment="1" applyProtection="1">
      <alignment horizontal="left" vertical="center" wrapText="1"/>
    </xf>
    <xf numFmtId="4" fontId="18" fillId="2" borderId="37" xfId="0" applyNumberFormat="1" applyFont="1" applyFill="1" applyBorder="1" applyAlignment="1" applyProtection="1">
      <alignment horizontal="center" vertical="center"/>
    </xf>
    <xf numFmtId="0" fontId="18" fillId="2" borderId="59" xfId="0" applyFont="1" applyFill="1" applyBorder="1" applyAlignment="1" applyProtection="1">
      <alignment horizontal="center" vertical="center"/>
    </xf>
    <xf numFmtId="4" fontId="18" fillId="2" borderId="52" xfId="0" applyNumberFormat="1" applyFont="1" applyFill="1" applyBorder="1" applyAlignment="1" applyProtection="1">
      <alignment horizontal="center" vertical="center"/>
    </xf>
    <xf numFmtId="0" fontId="18" fillId="2" borderId="60" xfId="0" applyFont="1" applyFill="1" applyBorder="1" applyAlignment="1" applyProtection="1">
      <alignment horizontal="center" vertical="center"/>
    </xf>
    <xf numFmtId="0" fontId="17" fillId="2" borderId="45" xfId="0" applyFont="1" applyFill="1" applyBorder="1" applyAlignment="1" applyProtection="1">
      <alignment horizontal="center"/>
    </xf>
    <xf numFmtId="0" fontId="17" fillId="2" borderId="39" xfId="0" applyFont="1" applyFill="1" applyBorder="1" applyAlignment="1" applyProtection="1">
      <alignment horizontal="center"/>
    </xf>
    <xf numFmtId="0" fontId="17" fillId="2" borderId="72" xfId="0" applyFont="1" applyFill="1" applyBorder="1" applyAlignment="1" applyProtection="1">
      <alignment horizontal="center"/>
    </xf>
    <xf numFmtId="4" fontId="18" fillId="2" borderId="64" xfId="0" applyNumberFormat="1" applyFont="1" applyFill="1" applyBorder="1" applyAlignment="1" applyProtection="1">
      <alignment horizontal="center" vertical="center"/>
    </xf>
    <xf numFmtId="0" fontId="18" fillId="2" borderId="37" xfId="0" applyFont="1" applyFill="1" applyBorder="1" applyAlignment="1" applyProtection="1">
      <alignment horizontal="center" vertical="center"/>
    </xf>
    <xf numFmtId="4" fontId="18" fillId="2" borderId="49" xfId="0" applyNumberFormat="1" applyFont="1" applyFill="1" applyBorder="1" applyAlignment="1" applyProtection="1">
      <alignment horizontal="center" vertical="center"/>
    </xf>
    <xf numFmtId="0" fontId="18" fillId="2" borderId="52" xfId="0" applyFont="1" applyFill="1" applyBorder="1" applyAlignment="1" applyProtection="1">
      <alignment horizontal="center" vertical="center"/>
    </xf>
    <xf numFmtId="0" fontId="18" fillId="2" borderId="30" xfId="0" applyNumberFormat="1" applyFont="1" applyFill="1" applyBorder="1" applyAlignment="1" applyProtection="1">
      <alignment horizontal="left" vertical="center" wrapText="1"/>
    </xf>
    <xf numFmtId="4" fontId="18" fillId="2" borderId="31" xfId="0" applyNumberFormat="1" applyFont="1" applyFill="1" applyBorder="1" applyAlignment="1" applyProtection="1">
      <alignment horizontal="center" vertical="center"/>
    </xf>
    <xf numFmtId="0" fontId="18" fillId="2" borderId="32" xfId="0" applyFont="1" applyFill="1" applyBorder="1" applyAlignment="1" applyProtection="1">
      <alignment horizontal="center" vertical="center"/>
    </xf>
    <xf numFmtId="4" fontId="18" fillId="2" borderId="33" xfId="0" applyNumberFormat="1" applyFont="1" applyFill="1" applyBorder="1" applyAlignment="1" applyProtection="1">
      <alignment horizontal="center" vertical="center"/>
    </xf>
    <xf numFmtId="0" fontId="18" fillId="2" borderId="34" xfId="0" applyFont="1" applyFill="1" applyBorder="1" applyAlignment="1" applyProtection="1">
      <alignment horizontal="center" vertical="center"/>
    </xf>
    <xf numFmtId="0" fontId="18" fillId="2" borderId="41" xfId="0" applyFont="1" applyFill="1" applyBorder="1" applyAlignment="1" applyProtection="1">
      <alignment horizontal="left" vertical="center"/>
    </xf>
    <xf numFmtId="0" fontId="27" fillId="2" borderId="9" xfId="0" applyFont="1" applyFill="1" applyBorder="1" applyAlignment="1" applyProtection="1">
      <alignment horizontal="left" vertical="center"/>
    </xf>
    <xf numFmtId="0" fontId="17" fillId="2" borderId="0" xfId="0" applyFont="1" applyFill="1" applyBorder="1" applyAlignment="1" applyProtection="1">
      <alignment horizontal="center"/>
    </xf>
    <xf numFmtId="0" fontId="18" fillId="2" borderId="23" xfId="0" applyNumberFormat="1" applyFont="1" applyFill="1" applyBorder="1" applyAlignment="1" applyProtection="1">
      <alignment horizontal="left" vertical="center" wrapText="1"/>
    </xf>
    <xf numFmtId="0" fontId="18" fillId="2" borderId="38" xfId="0" applyNumberFormat="1" applyFont="1" applyFill="1" applyBorder="1" applyAlignment="1" applyProtection="1">
      <alignment horizontal="left" vertical="center" wrapText="1"/>
    </xf>
    <xf numFmtId="0" fontId="17" fillId="2" borderId="73" xfId="0" applyFont="1" applyFill="1" applyBorder="1" applyAlignment="1" applyProtection="1">
      <alignment horizontal="center" vertical="center"/>
    </xf>
    <xf numFmtId="0" fontId="27" fillId="2" borderId="65" xfId="0" applyFont="1" applyFill="1" applyBorder="1" applyAlignment="1" applyProtection="1">
      <alignment horizontal="center" vertical="center"/>
    </xf>
    <xf numFmtId="0" fontId="27" fillId="2" borderId="57" xfId="0" applyFont="1" applyFill="1" applyBorder="1" applyAlignment="1" applyProtection="1">
      <alignment horizontal="center" vertical="center"/>
    </xf>
    <xf numFmtId="0" fontId="27" fillId="2" borderId="35" xfId="0" applyFont="1" applyFill="1" applyBorder="1" applyAlignment="1" applyProtection="1">
      <alignment horizontal="center" vertical="center"/>
    </xf>
    <xf numFmtId="0" fontId="18" fillId="2" borderId="28" xfId="0" applyFont="1" applyFill="1" applyBorder="1" applyAlignment="1" applyProtection="1">
      <alignment horizontal="left" vertical="center"/>
    </xf>
    <xf numFmtId="0" fontId="27" fillId="2" borderId="70" xfId="0" applyFont="1" applyFill="1" applyBorder="1" applyAlignment="1" applyProtection="1">
      <alignment horizontal="left" vertical="center"/>
    </xf>
    <xf numFmtId="3" fontId="17" fillId="2" borderId="0" xfId="0" applyNumberFormat="1" applyFont="1" applyFill="1" applyAlignment="1">
      <alignment horizontal="center"/>
    </xf>
    <xf numFmtId="0" fontId="18" fillId="0" borderId="30" xfId="0" applyNumberFormat="1" applyFont="1" applyFill="1" applyBorder="1" applyAlignment="1" applyProtection="1">
      <alignment horizontal="left" vertical="center" wrapText="1"/>
      <protection hidden="1"/>
    </xf>
    <xf numFmtId="0" fontId="18" fillId="0" borderId="22" xfId="0" applyNumberFormat="1" applyFont="1" applyFill="1" applyBorder="1" applyAlignment="1" applyProtection="1">
      <alignment horizontal="left" vertical="center" wrapText="1"/>
      <protection hidden="1"/>
    </xf>
    <xf numFmtId="4" fontId="18" fillId="2" borderId="3" xfId="0" applyNumberFormat="1" applyFont="1" applyFill="1" applyBorder="1" applyAlignment="1">
      <alignment horizontal="center" vertical="center"/>
    </xf>
    <xf numFmtId="4" fontId="18" fillId="2" borderId="26" xfId="0" applyNumberFormat="1" applyFont="1" applyFill="1" applyBorder="1" applyAlignment="1">
      <alignment horizontal="center" vertical="center"/>
    </xf>
    <xf numFmtId="4" fontId="18" fillId="0" borderId="3" xfId="0" applyNumberFormat="1" applyFont="1" applyFill="1" applyBorder="1" applyAlignment="1" applyProtection="1">
      <alignment horizontal="center" vertical="center"/>
      <protection hidden="1"/>
    </xf>
    <xf numFmtId="4" fontId="18" fillId="0" borderId="26" xfId="0" applyNumberFormat="1" applyFont="1" applyFill="1" applyBorder="1" applyAlignment="1" applyProtection="1">
      <alignment horizontal="center" vertical="center"/>
      <protection hidden="1"/>
    </xf>
    <xf numFmtId="4" fontId="18" fillId="0" borderId="33" xfId="0" applyNumberFormat="1" applyFont="1" applyFill="1" applyBorder="1" applyAlignment="1" applyProtection="1">
      <alignment horizontal="center" vertical="center"/>
      <protection hidden="1"/>
    </xf>
    <xf numFmtId="4" fontId="18" fillId="0" borderId="60" xfId="0" applyNumberFormat="1" applyFont="1" applyFill="1" applyBorder="1" applyAlignment="1" applyProtection="1">
      <alignment horizontal="center" vertical="center"/>
      <protection hidden="1"/>
    </xf>
    <xf numFmtId="4" fontId="18" fillId="0" borderId="34" xfId="0" applyNumberFormat="1" applyFont="1" applyFill="1" applyBorder="1" applyAlignment="1" applyProtection="1">
      <alignment horizontal="center" vertical="center"/>
      <protection hidden="1"/>
    </xf>
    <xf numFmtId="0" fontId="18" fillId="0" borderId="30" xfId="0" applyFont="1" applyFill="1" applyBorder="1" applyAlignment="1" applyProtection="1">
      <alignment horizontal="left" vertical="center" wrapText="1"/>
      <protection hidden="1"/>
    </xf>
    <xf numFmtId="4" fontId="18" fillId="0" borderId="2" xfId="0" applyNumberFormat="1" applyFont="1" applyFill="1" applyBorder="1" applyAlignment="1" applyProtection="1">
      <alignment horizontal="center" vertical="center"/>
      <protection hidden="1"/>
    </xf>
    <xf numFmtId="0" fontId="18" fillId="0" borderId="23" xfId="0" applyFont="1" applyFill="1" applyBorder="1" applyAlignment="1" applyProtection="1">
      <alignment horizontal="left" vertical="center" wrapText="1"/>
      <protection hidden="1"/>
    </xf>
    <xf numFmtId="4" fontId="18" fillId="2" borderId="24" xfId="0" applyNumberFormat="1" applyFont="1" applyFill="1" applyBorder="1" applyAlignment="1">
      <alignment horizontal="center" vertical="center"/>
    </xf>
    <xf numFmtId="4" fontId="18" fillId="0" borderId="24" xfId="0" applyNumberFormat="1" applyFont="1" applyFill="1" applyBorder="1" applyAlignment="1" applyProtection="1">
      <alignment horizontal="center" vertical="center"/>
      <protection hidden="1"/>
    </xf>
    <xf numFmtId="4" fontId="18" fillId="0" borderId="25" xfId="0" applyNumberFormat="1" applyFont="1" applyFill="1" applyBorder="1" applyAlignment="1" applyProtection="1">
      <alignment horizontal="center" vertical="center"/>
      <protection hidden="1"/>
    </xf>
    <xf numFmtId="0" fontId="17" fillId="0" borderId="22" xfId="0" applyFont="1" applyFill="1" applyBorder="1" applyAlignment="1" applyProtection="1">
      <alignment horizontal="center" vertical="center"/>
      <protection hidden="1"/>
    </xf>
    <xf numFmtId="0" fontId="17" fillId="0" borderId="24" xfId="0" applyFont="1" applyFill="1" applyBorder="1" applyAlignment="1" applyProtection="1">
      <alignment horizontal="center" vertical="center"/>
      <protection hidden="1"/>
    </xf>
    <xf numFmtId="0" fontId="17" fillId="0" borderId="26" xfId="0" applyFont="1" applyFill="1" applyBorder="1" applyAlignment="1" applyProtection="1">
      <alignment horizontal="center" vertical="center"/>
      <protection hidden="1"/>
    </xf>
    <xf numFmtId="0" fontId="24" fillId="2" borderId="0" xfId="0" applyFont="1" applyFill="1" applyAlignment="1">
      <alignment horizontal="center"/>
    </xf>
    <xf numFmtId="0" fontId="25" fillId="2" borderId="0" xfId="0" applyFont="1" applyFill="1" applyAlignment="1"/>
    <xf numFmtId="2" fontId="24" fillId="2" borderId="0" xfId="0" applyNumberFormat="1" applyFont="1" applyFill="1" applyAlignment="1">
      <alignment horizontal="center"/>
    </xf>
    <xf numFmtId="2" fontId="25" fillId="2" borderId="0" xfId="0" applyNumberFormat="1" applyFont="1" applyFill="1" applyAlignment="1"/>
  </cellXfs>
  <cellStyles count="54">
    <cellStyle name="Ezres" xfId="1" builtinId="3"/>
    <cellStyle name="Ezres 2" xfId="2"/>
    <cellStyle name="Ezres 2 2" xfId="3"/>
    <cellStyle name="Ezres 3" xfId="4"/>
    <cellStyle name="Ezres 3 2" xfId="5"/>
    <cellStyle name="Ezres 4" xfId="6"/>
    <cellStyle name="Ezres 4 2" xfId="7"/>
    <cellStyle name="Ezres 5" xfId="8"/>
    <cellStyle name="Ezres 6" xfId="9"/>
    <cellStyle name="Hivatkozás" xfId="10" builtinId="8"/>
    <cellStyle name="Hivatkozás 2" xfId="11"/>
    <cellStyle name="Hivatkozás 2 2" xfId="12"/>
    <cellStyle name="Hivatkozás 3" xfId="13"/>
    <cellStyle name="Hivatkozás 4" xfId="14"/>
    <cellStyle name="Hivatkozás 4 2" xfId="15"/>
    <cellStyle name="Normál" xfId="0" builtinId="0"/>
    <cellStyle name="Normál 10" xfId="16"/>
    <cellStyle name="Normál 11" xfId="17"/>
    <cellStyle name="Normál 12" xfId="18"/>
    <cellStyle name="Normal 2" xfId="19"/>
    <cellStyle name="Normál 2" xfId="20"/>
    <cellStyle name="Normál 2 10" xfId="21"/>
    <cellStyle name="Normál 2 2" xfId="22"/>
    <cellStyle name="Normál 2 3" xfId="23"/>
    <cellStyle name="Normál 2 4" xfId="24"/>
    <cellStyle name="Normál 2 5" xfId="25"/>
    <cellStyle name="Normál 2 6" xfId="26"/>
    <cellStyle name="Normál 2 7" xfId="27"/>
    <cellStyle name="Normál 2 8" xfId="28"/>
    <cellStyle name="Normál 2 9" xfId="29"/>
    <cellStyle name="Normál 2_Alapa" xfId="30"/>
    <cellStyle name="Normál 3" xfId="31"/>
    <cellStyle name="Normál 3 2" xfId="32"/>
    <cellStyle name="Normál 3 3" xfId="33"/>
    <cellStyle name="Normál 3 4" xfId="34"/>
    <cellStyle name="Normál 3_AuditDok_2010_Feri" xfId="35"/>
    <cellStyle name="Normál 4" xfId="36"/>
    <cellStyle name="Normál 4 2" xfId="37"/>
    <cellStyle name="Normál 4 3" xfId="38"/>
    <cellStyle name="Normál 4_AuditDok_2010_Feri" xfId="39"/>
    <cellStyle name="Normál 5" xfId="40"/>
    <cellStyle name="Normál 6" xfId="41"/>
    <cellStyle name="Normál 6 2" xfId="42"/>
    <cellStyle name="Normál 7" xfId="43"/>
    <cellStyle name="Normál 8" xfId="44"/>
    <cellStyle name="Normál 9" xfId="45"/>
    <cellStyle name="Normal_1997os osztalékkorlát" xfId="46"/>
    <cellStyle name="Normál_M2004a" xfId="47"/>
    <cellStyle name="Normal_MERLEG1" xfId="48"/>
    <cellStyle name="Normál_Munka1_Munka9" xfId="49"/>
    <cellStyle name="Normál_Munka9" xfId="50"/>
    <cellStyle name="Normál_MUNKALAP" xfId="51"/>
    <cellStyle name="Standard_BRPRINT" xfId="52"/>
    <cellStyle name="Százalék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4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37" Type="http://schemas.openxmlformats.org/officeDocument/2006/relationships/externalLink" Target="externalLinks/externalLink8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igitAudit\Konyvvizsgalat\%23Alap\Masol\2016\AuditBeszamolo\input\KD-1\MINT&#193;K%20SZ&#193;MV\XEgy&#233;b%20mint&#225;k\M&#233;rleg2007minta0712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HITELES&#205;T&#201;S\HITELES&#205;T&#201;S2009\TOT09\L%20Levelez&#233;s\L01%20Iktat&#243;\V&#201;GLEGES\LELT&#193;R,%20M&#201;RLEG%20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DIGITAUDIT\2011%20AuditBesz&#225;mol&#243;\2012\B-01_Leltar_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SER&#201;LHET&#336;%20LEMEZ%20070309\Konszolid&#225;ci&#243;\AAAMINTA%202006\MINTADOK060918\Levelez&#233;s\Z&#225;r&#225;s%20el&#337;k&#233;sz&#237;t&#233;se\Lelt&#225;roz&#225;s\M&#233;rleg2006minta0705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HITELES&#205;T&#201;S\HITELES&#205;T&#201;S2009\TIV09\S%20Sz&#225;mvitel\SB%20Besz&#225;mol&#243;\SB01%20Lelt&#225;r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DIGITAUDIT\2011%20AuditDok\Munkalap%202010\Merleg_2007SQ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M&#211;DSZERTAN\MATUKOVICS2010\2XXXDokument&#225;ci&#243;_2012%20ZC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LELTÁR T.J."/>
      <sheetName val="Éves  Eredmény &quot;ÖK&quot;"/>
      <sheetName val="Éves  Eredmény &quot;FK&quot;"/>
      <sheetName val="Éves Eszközök"/>
      <sheetName val="Éves Forrás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E. Eszközök"/>
      <sheetName val="E.Források"/>
      <sheetName val="E. Eredmény &quot;ÖK&quot;"/>
      <sheetName val="E.Eredmény &quot;FK&quot;"/>
      <sheetName val="54 §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LAP"/>
      <sheetName val="Forgalmi"/>
      <sheetName val="Összköltség"/>
      <sheetName val="Jegyzet"/>
      <sheetName val="54 §"/>
      <sheetName val="DEVÉRT"/>
      <sheetName val="Éves Eszközök"/>
      <sheetName val="Eszközök"/>
      <sheetName val="A.I. IMMJAV"/>
      <sheetName val="A.I.L2"/>
      <sheetName val="A.II.TESZK"/>
      <sheetName val="A.II.L2."/>
      <sheetName val="A.III.BPESZK"/>
      <sheetName val="A.III.L1."/>
      <sheetName val="B.I.KÉSZ"/>
      <sheetName val="Készlet előleg"/>
      <sheetName val="B.II.KÖV"/>
      <sheetName val="B.II.5."/>
      <sheetName val="B.II. 5. 1-3."/>
      <sheetName val="B.II.5. 4-5. ÁTS"/>
      <sheetName val="B.III.ÉP"/>
      <sheetName val="B.III.3."/>
      <sheetName val="B.III. 1-4."/>
      <sheetName val="B.IV.PESZK"/>
      <sheetName val="C. AIEH"/>
      <sheetName val="Éves Források"/>
      <sheetName val="Források"/>
      <sheetName val="D. I-VII.ST"/>
      <sheetName val="F. I. HSK"/>
      <sheetName val="F.II. HLK"/>
      <sheetName val="F. II. 1., 4-8."/>
      <sheetName val="F.III. RLK"/>
      <sheetName val="F.III. 1-2.6-7."/>
      <sheetName val="F.III. 8.1."/>
      <sheetName val="F.III. 8.2,3,4,5"/>
      <sheetName val="F.III. 8.6,7 ÁTS"/>
      <sheetName val="G. PIEH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struktúra"/>
      <sheetName val="BORITO"/>
      <sheetName val="B-01"/>
      <sheetName val="B-01-DEV"/>
      <sheetName val="B-01-NU"/>
      <sheetName val="B-01-AI"/>
      <sheetName val="B-01-AI-01"/>
      <sheetName val="B-01-AI-02"/>
      <sheetName val="B-01-AI-10-01"/>
      <sheetName val="B-01-AI-10-02"/>
      <sheetName val="B-01-AII"/>
      <sheetName val="B-01-AII-01"/>
      <sheetName val="B-01-AII-02"/>
      <sheetName val="B-01-AII-03"/>
      <sheetName val="B-01-AII-04"/>
      <sheetName val="B-01-AIII"/>
      <sheetName val="B-01-AIII-01"/>
      <sheetName val="B-01-AIII-02"/>
      <sheetName val="B-01-AIII-03"/>
      <sheetName val="B-01-AIII-04"/>
      <sheetName val="B-01-BI"/>
      <sheetName val="B-01-BI-01"/>
      <sheetName val="B-01-BI-03"/>
      <sheetName val="B-01-BI-04"/>
      <sheetName val="B-01-BI-05"/>
      <sheetName val="B-01-BI-06"/>
      <sheetName val="B-01-BI-07"/>
      <sheetName val="B-01-BII"/>
      <sheetName val="B-01-BII-01"/>
      <sheetName val="B-01-BII-02"/>
      <sheetName val="B-01-BII-03"/>
      <sheetName val="B-01-BIII"/>
      <sheetName val="B-01-BIII-01"/>
      <sheetName val="B-01-BIII-02"/>
      <sheetName val="B-01-BIII-03"/>
      <sheetName val="B-01-BIV"/>
      <sheetName val="B-01-BIV-01"/>
      <sheetName val="B-01-BIV-02"/>
      <sheetName val="B-01-C"/>
      <sheetName val="B-01-C-01"/>
      <sheetName val="B-01-C-02"/>
      <sheetName val="B-01-D"/>
      <sheetName val="B-01-D-01"/>
      <sheetName val="B-01-D-02"/>
      <sheetName val="Alapa"/>
      <sheetName val="Import_M"/>
      <sheetName val="Import_O"/>
      <sheetName val="Import_F"/>
      <sheetName val="MINTA"/>
      <sheetName val="ML MINTA"/>
      <sheetName val="B-09"/>
    </sheetNames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Éves Eszközök"/>
      <sheetName val="Éves Források"/>
      <sheetName val="Éves  Eredmény &quot;ÖK&quot;"/>
      <sheetName val="Éves  Eredmény &quot;FK&quot;"/>
      <sheetName val="E. Eszközök"/>
      <sheetName val="E.Források"/>
      <sheetName val="E. Eredmény &quot;ÖK&quot;"/>
      <sheetName val="E.Eredmény &quot;FK&quot;"/>
      <sheetName val="Jegyzet"/>
      <sheetName val="54 §"/>
      <sheetName val="LELTÁR T.J.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-5  -1"/>
      <sheetName val="14. L.B.I.1-5  -2"/>
      <sheetName val="15. L.B.I. 6."/>
      <sheetName val="16. B.II.KÖV"/>
      <sheetName val="17. L.B.II.1-4. "/>
      <sheetName val="18. L.B.II.5."/>
      <sheetName val="19. L.B.II. 5. 1-3."/>
      <sheetName val="20. L.B.II.5. 4-5. ÁTS"/>
      <sheetName val="21. B.II. 1-5.  KÖV.E.  "/>
      <sheetName val="22. B.III.ÉP"/>
      <sheetName val="23. L.B.III. 1-4."/>
      <sheetName val="24. B.IV.PESZK"/>
      <sheetName val="25. L.B.IV. 1P."/>
      <sheetName val="26. L.B.IV.1CS"/>
      <sheetName val="27. L.B.IV-2.BANK"/>
      <sheetName val="28. C. AIEH"/>
      <sheetName val="29. L.C.1. "/>
      <sheetName val="30. D. I-VII.ST"/>
      <sheetName val="31. E. 1-3.CT"/>
      <sheetName val="32. F. I. HSK"/>
      <sheetName val="33. F.II. HLK"/>
      <sheetName val="34. L.F. II. 1., 4-8."/>
      <sheetName val="35. L.F. II. 2-3."/>
      <sheetName val="36. F.III. RLK"/>
      <sheetName val="37. L.F.III. 1-2.6-7."/>
      <sheetName val="38. L.F.III. 3."/>
      <sheetName val="39. L.F.III. 4."/>
      <sheetName val="40. L.F.III.5."/>
      <sheetName val="41. L.F.III. 8.1."/>
      <sheetName val="42. L.F.III. 8.2,3,4,5"/>
      <sheetName val="43. L.F.III. 8.6,7 ÁTS"/>
      <sheetName val="44. F.III. 1-8.  KÖT.E."/>
      <sheetName val="45. G. PIEH"/>
      <sheetName val="FŐKÖNYV"/>
      <sheetName val="MINTA"/>
    </sheetNames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2009. évi részvény forg."/>
      <sheetName val="Nyilvántart 2009.12.31-ig"/>
      <sheetName val="Részvényvált. 2009.12.31."/>
      <sheetName val="Részvény nyilv.tart"/>
      <sheetName val="R.KÖNYV KIVONAT"/>
      <sheetName val="GT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LHASZ"/>
      <sheetName val="FEDLAP"/>
      <sheetName val="ISA_TART"/>
      <sheetName val="CHK_TART"/>
      <sheetName val="EGYEB_TART"/>
      <sheetName val="Kommunikáció"/>
      <sheetName val="ISA210"/>
      <sheetName val="ISA210_CHK1"/>
      <sheetName val="ISA210_CHK2"/>
      <sheetName val="ISA210_CHK3"/>
      <sheetName val="ISA210_CHK4"/>
      <sheetName val="ISA210_CHK5"/>
      <sheetName val="ISA210_CHK6"/>
      <sheetName val="ISA210_TITOK"/>
      <sheetName val="ISA220"/>
      <sheetName val="ISA220_CHK1"/>
      <sheetName val="ISA220_CHK2"/>
      <sheetName val="ISA220_CHK3"/>
      <sheetName val="ISA220_CHK4"/>
      <sheetName val="ISA220_CHK5"/>
      <sheetName val="ISA220_CHK6"/>
      <sheetName val="ISA220_CHK7"/>
      <sheetName val="ISA220_CHK8"/>
      <sheetName val="ISA220_CHK9"/>
      <sheetName val="ISA220_CHK10"/>
      <sheetName val="ISA230"/>
      <sheetName val="ISA230_CHK1"/>
      <sheetName val="ISA240"/>
      <sheetName val="ISA240_CHK1"/>
      <sheetName val="ISA240_CHK2"/>
      <sheetName val="ISA240_ELJ"/>
      <sheetName val="ISA250"/>
      <sheetName val="ISA250_CHK1"/>
      <sheetName val="ISA250_CHK2"/>
      <sheetName val="ISA250_CHK3"/>
      <sheetName val="ISA250_ELJ"/>
      <sheetName val="ISA260"/>
      <sheetName val="ISA265"/>
      <sheetName val="ISA265_CHK1"/>
      <sheetName val="ISA300"/>
      <sheetName val="ISA300_CHK1"/>
      <sheetName val="ISA300_CHK2"/>
      <sheetName val="ISA300_NYITO"/>
      <sheetName val="ISA300_EVKOZI"/>
      <sheetName val="ISA300_IMMAT"/>
      <sheetName val="ISA300_TESZK"/>
      <sheetName val="ISA300_BEFPU"/>
      <sheetName val="ISA300_KESZLET"/>
      <sheetName val="ISA300_KOV"/>
      <sheetName val="ISA300_EP"/>
      <sheetName val="ISA300_PENZ"/>
      <sheetName val="ISA300_IE"/>
      <sheetName val="ISA300_ST"/>
      <sheetName val="ISA300_CT"/>
      <sheetName val="ISA300_KOT"/>
      <sheetName val="ISA300_NETTOARB"/>
      <sheetName val="ISA300_EGYEBBEV"/>
      <sheetName val="ISA300_AST"/>
      <sheetName val="ISA300_ANYAGRAF"/>
      <sheetName val="ISA300_SZEMRAF"/>
      <sheetName val="ISA300_ECS"/>
      <sheetName val="ISA300_ELABEKOZV"/>
      <sheetName val="ISA300_EGYEBRAF"/>
      <sheetName val="ISA300_FORG"/>
      <sheetName val="ISA300_KIEG"/>
      <sheetName val="ISA300_UZLETI"/>
      <sheetName val="ISA315"/>
      <sheetName val="ISA315_FOLY"/>
      <sheetName val="ISA315_CHK1"/>
      <sheetName val="ISA315_CHK2"/>
      <sheetName val="ISA315_CHK3"/>
      <sheetName val="ISA315_CHK4"/>
      <sheetName val="ISA315_CHK5"/>
      <sheetName val="ISA315_CHK6"/>
      <sheetName val="ISA315_CHK7"/>
      <sheetName val="ISA315_CHK8"/>
      <sheetName val="ISA315_CHK9"/>
      <sheetName val="ISA315_CHK10"/>
      <sheetName val="ISA315_CHK11"/>
      <sheetName val="ISA315_CHK12"/>
      <sheetName val="ISA315_CHK13"/>
      <sheetName val="ISA320"/>
      <sheetName val="ISA320_CHK1"/>
      <sheetName val="ISA330"/>
      <sheetName val="ISA402"/>
      <sheetName val="ISA402_CHK1"/>
      <sheetName val="ISA402_CHK2"/>
      <sheetName val="ISA402_ELJ"/>
      <sheetName val="ISA402_CHK3"/>
      <sheetName val="ISA450"/>
      <sheetName val="ISA450_CHK1"/>
      <sheetName val="ISA500"/>
      <sheetName val="ISA500_ELJ"/>
      <sheetName val="ISA501"/>
      <sheetName val="ISA505"/>
      <sheetName val="ISA510"/>
      <sheetName val="ISA510_CHK1"/>
      <sheetName val="ISA520"/>
      <sheetName val="ISA530"/>
      <sheetName val="ISA530_FOLY1"/>
      <sheetName val="ISA530_FOLY2"/>
      <sheetName val="ISA530_FOLY3"/>
      <sheetName val="ISA530_FOLY4"/>
      <sheetName val="ISA540"/>
      <sheetName val="ISA540_CHK1"/>
      <sheetName val="ISA550"/>
      <sheetName val="ISA550_ELJ"/>
      <sheetName val="ISA550_CHK1"/>
      <sheetName val="ISA550_CHK2"/>
      <sheetName val="ISA560"/>
      <sheetName val="ISA560_CHK1"/>
      <sheetName val="ISA560_CHK2"/>
      <sheetName val="ISA570"/>
      <sheetName val="ISA570_ELJ"/>
      <sheetName val="ISA570_CHK1"/>
      <sheetName val="ISA580"/>
      <sheetName val="ISA580_CHK1"/>
      <sheetName val="ISA610"/>
      <sheetName val="ISA610_CHK1"/>
      <sheetName val="ISA620"/>
      <sheetName val="ISA700"/>
      <sheetName val="ISA700_CHK1"/>
      <sheetName val="ISA700_CHK2"/>
      <sheetName val="ISA705"/>
      <sheetName val="ISA705_CHK1"/>
      <sheetName val="ISA706"/>
      <sheetName val="ISA710"/>
      <sheetName val="ISA720"/>
      <sheetName val="EU_1"/>
      <sheetName val="EU_2"/>
      <sheetName val="EU_3"/>
      <sheetName val="EU_4"/>
      <sheetName val="EU_KTG_RAF"/>
      <sheetName val="EU_KEDV"/>
      <sheetName val="EU_JEL"/>
      <sheetName val="EU_JEL_ENG1"/>
      <sheetName val="EU_JEL_ENG2"/>
      <sheetName val="INFOAUDIT"/>
      <sheetName val="ELLENOR"/>
      <sheetName val="Ceges_fokonyv"/>
      <sheetName val="Feltoltes"/>
      <sheetName val="SZLA"/>
      <sheetName val="ATSOROL"/>
      <sheetName val="AUDMOD"/>
      <sheetName val="IMMAT"/>
      <sheetName val="TESZK"/>
      <sheetName val="BEFPU"/>
      <sheetName val="KESZLET"/>
      <sheetName val="KOV"/>
      <sheetName val="EP"/>
      <sheetName val="PENZ"/>
      <sheetName val="IE"/>
      <sheetName val="ST"/>
      <sheetName val="CT"/>
      <sheetName val="KOT"/>
      <sheetName val="UZEMIBEV"/>
      <sheetName val="UZEMIKTGRAF"/>
      <sheetName val="PENZUGYIER"/>
      <sheetName val="RENDER"/>
      <sheetName val="EREDM"/>
      <sheetName val="ADOMERLEG"/>
      <sheetName val="MUTATOK"/>
      <sheetName val="KEREK"/>
      <sheetName val="FEDLAP1"/>
      <sheetName val="FEDLAP2"/>
      <sheetName val="FEDLAP_KVOI"/>
      <sheetName val="MERLEG"/>
      <sheetName val="Segéd"/>
      <sheetName val="Alapadatok"/>
      <sheetName val="EREDMENY"/>
      <sheetName val="EGYSZERU_MERLEG"/>
      <sheetName val="EGYSZERU_EREDMENY"/>
      <sheetName val="LIKVID"/>
      <sheetName val="KVOI_2011"/>
      <sheetName val="KVOI_ISA_VISSZAUT"/>
      <sheetName val="EMLEK"/>
      <sheetName val="TELJES"/>
      <sheetName val="MEGEROSIT"/>
      <sheetName val="FEDLAP_KM"/>
      <sheetName val="I4"/>
      <sheetName val="KIEGESZITO_MELLEKLET"/>
      <sheetName val="ELLBEM"/>
      <sheetName val="CF_LEVEZETES"/>
      <sheetName val="CASH_FLOW"/>
      <sheetName val="ONREV"/>
      <sheetName val="IFRS_LEVEZET"/>
      <sheetName val="IFRS"/>
      <sheetName val="EGYEB"/>
      <sheetName val="KVOIEGYEB"/>
      <sheetName val="KH_MELLEKLET"/>
      <sheetName val="ELLBEM_EGYEB"/>
      <sheetName val="ONREV_EGYEB"/>
      <sheetName val="EGYHAZI"/>
      <sheetName val="KVOI_EGYHAZI"/>
      <sheetName val="TELJ_EGYHAZI"/>
      <sheetName val="FB"/>
      <sheetName val="ATVILAGITAS"/>
      <sheetName val="ATVILAGITAS2"/>
      <sheetName val="FEDLAP_KOZBENSO"/>
      <sheetName val="KOZBENSO"/>
      <sheetName val="KOZBENSOKVOI"/>
      <sheetName val="KOZBENSOMELL"/>
      <sheetName val="TOKELESZALL_FEDLAP"/>
      <sheetName val="TOKELESZALL"/>
      <sheetName val="TOKELESZALL_KVOI"/>
      <sheetName val="KOZBENSO_BEFVALL"/>
      <sheetName val="KOZBENSO_BEFVALL_KVOI"/>
      <sheetName val="KOZBENSOMELL_BEFVALL"/>
      <sheetName val="NEMZETKOZI"/>
      <sheetName val="Dev.vált._segédlap"/>
      <sheetName val="Kvoi_dev.vált."/>
    </sheetNames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tabColor indexed="17"/>
    <pageSetUpPr fitToPage="1"/>
  </sheetPr>
  <dimension ref="A1:H35"/>
  <sheetViews>
    <sheetView showGridLines="0" tabSelected="1" zoomScaleNormal="100" workbookViewId="0">
      <selection sqref="A1:D1"/>
    </sheetView>
  </sheetViews>
  <sheetFormatPr defaultRowHeight="12.75" x14ac:dyDescent="0.2"/>
  <cols>
    <col min="1" max="2" width="8.88671875" style="61"/>
    <col min="3" max="3" width="49.109375" style="61" customWidth="1"/>
    <col min="4" max="4" width="9" style="89" customWidth="1"/>
    <col min="5" max="16384" width="8.88671875" style="61"/>
  </cols>
  <sheetData>
    <row r="1" spans="1:8" ht="15" customHeight="1" x14ac:dyDescent="0.3">
      <c r="A1" s="757" t="s">
        <v>689</v>
      </c>
      <c r="B1" s="757"/>
      <c r="C1" s="757"/>
      <c r="D1" s="757"/>
      <c r="H1" s="60"/>
    </row>
    <row r="2" spans="1:8" ht="16.5" x14ac:dyDescent="0.3">
      <c r="A2" s="757" t="s">
        <v>688</v>
      </c>
      <c r="B2" s="757"/>
      <c r="C2" s="757"/>
      <c r="D2" s="757"/>
      <c r="E2" s="60" t="s">
        <v>351</v>
      </c>
      <c r="F2" s="60"/>
      <c r="G2" s="60"/>
    </row>
    <row r="3" spans="1:8" ht="15.75" x14ac:dyDescent="0.25">
      <c r="A3" s="8"/>
      <c r="B3" s="8"/>
      <c r="C3" s="8"/>
      <c r="D3" s="9"/>
      <c r="E3" s="357" t="s">
        <v>1088</v>
      </c>
      <c r="F3" s="60"/>
      <c r="G3" s="358">
        <v>1</v>
      </c>
    </row>
    <row r="4" spans="1:8" ht="15" customHeight="1" x14ac:dyDescent="0.2">
      <c r="A4" s="758">
        <f>Alapa!C17</f>
        <v>0</v>
      </c>
      <c r="B4" s="758"/>
      <c r="C4" s="758"/>
      <c r="D4" s="758"/>
      <c r="E4" s="359">
        <v>1</v>
      </c>
      <c r="F4" s="360" t="s">
        <v>352</v>
      </c>
      <c r="G4" s="60"/>
    </row>
    <row r="5" spans="1:8" ht="15" customHeight="1" x14ac:dyDescent="0.2">
      <c r="A5" s="758">
        <f>Alapa!C18</f>
        <v>0</v>
      </c>
      <c r="B5" s="758"/>
      <c r="C5" s="758"/>
      <c r="D5" s="758"/>
      <c r="E5" s="359">
        <v>2</v>
      </c>
      <c r="F5" s="360" t="s">
        <v>353</v>
      </c>
      <c r="G5" s="60"/>
    </row>
    <row r="6" spans="1:8" x14ac:dyDescent="0.2">
      <c r="A6" s="8"/>
      <c r="B6" s="8"/>
      <c r="C6" s="11"/>
      <c r="D6" s="10"/>
      <c r="E6" s="359">
        <v>3</v>
      </c>
      <c r="F6" s="360" t="s">
        <v>354</v>
      </c>
      <c r="G6" s="60"/>
    </row>
    <row r="7" spans="1:8" x14ac:dyDescent="0.2">
      <c r="A7" s="8"/>
      <c r="B7" s="8"/>
      <c r="C7" s="11"/>
      <c r="D7" s="10"/>
      <c r="E7" s="361">
        <v>4</v>
      </c>
      <c r="F7" s="360" t="s">
        <v>355</v>
      </c>
      <c r="G7" s="60"/>
    </row>
    <row r="8" spans="1:8" x14ac:dyDescent="0.2">
      <c r="A8" s="8"/>
      <c r="B8" s="8"/>
      <c r="C8" s="11"/>
      <c r="D8" s="10"/>
      <c r="E8" s="362" t="s">
        <v>33</v>
      </c>
      <c r="G8" s="363"/>
    </row>
    <row r="9" spans="1:8" ht="16.5" x14ac:dyDescent="0.3">
      <c r="A9" s="12" t="s">
        <v>692</v>
      </c>
      <c r="B9" s="12" t="s">
        <v>693</v>
      </c>
      <c r="C9" s="12" t="s">
        <v>690</v>
      </c>
      <c r="D9" s="12" t="s">
        <v>691</v>
      </c>
      <c r="E9" s="33" t="s">
        <v>32</v>
      </c>
    </row>
    <row r="10" spans="1:8" ht="16.5" x14ac:dyDescent="0.3">
      <c r="A10" s="13" t="s">
        <v>694</v>
      </c>
      <c r="B10" s="14"/>
      <c r="C10" s="14"/>
      <c r="D10" s="13" t="s">
        <v>695</v>
      </c>
    </row>
    <row r="11" spans="1:8" ht="16.5" x14ac:dyDescent="0.3">
      <c r="A11" s="15" t="s">
        <v>696</v>
      </c>
      <c r="B11" s="14"/>
      <c r="C11" s="14"/>
      <c r="D11" s="13" t="s">
        <v>697</v>
      </c>
    </row>
    <row r="12" spans="1:8" ht="16.5" x14ac:dyDescent="0.3">
      <c r="A12" s="13"/>
      <c r="B12" s="14"/>
      <c r="C12" s="16" t="s">
        <v>249</v>
      </c>
      <c r="D12" s="17" t="s">
        <v>3</v>
      </c>
    </row>
    <row r="13" spans="1:8" ht="16.5" x14ac:dyDescent="0.3">
      <c r="A13" s="13"/>
      <c r="B13" s="14"/>
      <c r="C13" s="16" t="s">
        <v>31</v>
      </c>
      <c r="D13" s="17" t="s">
        <v>4</v>
      </c>
    </row>
    <row r="14" spans="1:8" ht="16.5" x14ac:dyDescent="0.3">
      <c r="A14" s="13"/>
      <c r="B14" s="14"/>
      <c r="C14" s="12" t="s">
        <v>1260</v>
      </c>
      <c r="D14" s="17" t="s">
        <v>5</v>
      </c>
    </row>
    <row r="15" spans="1:8" ht="16.5" x14ac:dyDescent="0.3">
      <c r="A15" s="13"/>
      <c r="B15" s="14"/>
      <c r="C15" s="12" t="s">
        <v>446</v>
      </c>
      <c r="D15" s="17" t="s">
        <v>6</v>
      </c>
    </row>
    <row r="16" spans="1:8" ht="16.5" x14ac:dyDescent="0.3">
      <c r="A16" s="13"/>
      <c r="B16" s="14"/>
      <c r="C16" s="12" t="s">
        <v>447</v>
      </c>
      <c r="D16" s="17" t="s">
        <v>7</v>
      </c>
    </row>
    <row r="17" spans="1:4" ht="16.5" x14ac:dyDescent="0.3">
      <c r="A17" s="13"/>
      <c r="B17" s="14"/>
      <c r="C17" s="18" t="s">
        <v>631</v>
      </c>
      <c r="D17" s="17" t="s">
        <v>8</v>
      </c>
    </row>
    <row r="18" spans="1:4" ht="16.5" x14ac:dyDescent="0.3">
      <c r="A18" s="13"/>
      <c r="B18" s="14"/>
      <c r="C18" s="18" t="s">
        <v>267</v>
      </c>
      <c r="D18" s="17" t="s">
        <v>9</v>
      </c>
    </row>
    <row r="19" spans="1:4" ht="16.5" x14ac:dyDescent="0.3">
      <c r="A19" s="13"/>
      <c r="B19" s="14"/>
      <c r="C19" s="18" t="s">
        <v>629</v>
      </c>
      <c r="D19" s="17" t="s">
        <v>10</v>
      </c>
    </row>
    <row r="20" spans="1:4" ht="16.5" x14ac:dyDescent="0.3">
      <c r="A20" s="13"/>
      <c r="B20" s="14"/>
      <c r="C20" s="18" t="s">
        <v>630</v>
      </c>
      <c r="D20" s="17" t="s">
        <v>11</v>
      </c>
    </row>
    <row r="21" spans="1:4" ht="16.5" x14ac:dyDescent="0.3">
      <c r="A21" s="13"/>
      <c r="B21" s="14"/>
      <c r="C21" s="12" t="s">
        <v>702</v>
      </c>
      <c r="D21" s="17" t="s">
        <v>12</v>
      </c>
    </row>
    <row r="22" spans="1:4" ht="16.5" x14ac:dyDescent="0.3">
      <c r="A22" s="13"/>
      <c r="B22" s="14"/>
      <c r="C22" s="19" t="s">
        <v>13</v>
      </c>
      <c r="D22" s="20" t="s">
        <v>14</v>
      </c>
    </row>
    <row r="23" spans="1:4" ht="16.5" x14ac:dyDescent="0.3">
      <c r="A23" s="13"/>
      <c r="B23" s="14"/>
      <c r="C23" s="12" t="s">
        <v>15</v>
      </c>
      <c r="D23" s="17" t="s">
        <v>16</v>
      </c>
    </row>
    <row r="24" spans="1:4" ht="16.5" x14ac:dyDescent="0.3">
      <c r="A24" s="13"/>
      <c r="B24" s="14"/>
      <c r="C24" s="21" t="s">
        <v>17</v>
      </c>
      <c r="D24" s="17" t="s">
        <v>18</v>
      </c>
    </row>
    <row r="25" spans="1:4" ht="16.5" x14ac:dyDescent="0.3">
      <c r="A25" s="13"/>
      <c r="B25" s="14"/>
      <c r="C25" s="12" t="s">
        <v>34</v>
      </c>
      <c r="D25" s="17" t="s">
        <v>19</v>
      </c>
    </row>
    <row r="26" spans="1:4" ht="16.5" x14ac:dyDescent="0.3">
      <c r="A26" s="13"/>
      <c r="B26" s="14"/>
      <c r="C26" s="12" t="s">
        <v>20</v>
      </c>
      <c r="D26" s="17" t="s">
        <v>21</v>
      </c>
    </row>
    <row r="27" spans="1:4" ht="16.5" x14ac:dyDescent="0.3">
      <c r="A27" s="13"/>
      <c r="B27" s="14"/>
      <c r="C27" s="12" t="s">
        <v>22</v>
      </c>
      <c r="D27" s="17" t="s">
        <v>23</v>
      </c>
    </row>
    <row r="28" spans="1:4" ht="16.5" x14ac:dyDescent="0.3">
      <c r="A28" s="13"/>
      <c r="B28" s="14"/>
      <c r="C28" s="12" t="s">
        <v>24</v>
      </c>
      <c r="D28" s="17" t="s">
        <v>25</v>
      </c>
    </row>
    <row r="29" spans="1:4" ht="16.5" x14ac:dyDescent="0.3">
      <c r="A29" s="13"/>
      <c r="B29" s="14"/>
      <c r="C29" s="12" t="s">
        <v>26</v>
      </c>
      <c r="D29" s="17" t="s">
        <v>27</v>
      </c>
    </row>
    <row r="30" spans="1:4" ht="16.5" x14ac:dyDescent="0.3">
      <c r="A30" s="13"/>
      <c r="B30" s="14"/>
      <c r="C30" s="12" t="s">
        <v>28</v>
      </c>
      <c r="D30" s="17" t="s">
        <v>29</v>
      </c>
    </row>
    <row r="31" spans="1:4" ht="16.5" x14ac:dyDescent="0.3">
      <c r="A31" s="13"/>
      <c r="B31" s="14"/>
      <c r="C31" s="12" t="s">
        <v>35</v>
      </c>
      <c r="D31" s="17" t="s">
        <v>36</v>
      </c>
    </row>
    <row r="32" spans="1:4" ht="16.5" x14ac:dyDescent="0.3">
      <c r="A32" s="13"/>
      <c r="B32" s="14"/>
      <c r="C32" s="12" t="s">
        <v>39</v>
      </c>
      <c r="D32" s="17" t="s">
        <v>37</v>
      </c>
    </row>
    <row r="33" spans="1:4" ht="16.5" x14ac:dyDescent="0.3">
      <c r="A33" s="13"/>
      <c r="B33" s="14"/>
      <c r="C33" s="19" t="s">
        <v>30</v>
      </c>
      <c r="D33" s="17" t="s">
        <v>38</v>
      </c>
    </row>
    <row r="34" spans="1:4" ht="16.5" x14ac:dyDescent="0.3">
      <c r="A34" s="13" t="s">
        <v>698</v>
      </c>
      <c r="B34" s="14"/>
      <c r="C34" s="14"/>
      <c r="D34" s="13" t="s">
        <v>699</v>
      </c>
    </row>
    <row r="35" spans="1:4" ht="16.5" x14ac:dyDescent="0.3">
      <c r="A35" s="13" t="s">
        <v>700</v>
      </c>
      <c r="B35" s="22"/>
      <c r="C35" s="19"/>
      <c r="D35" s="13" t="s">
        <v>701</v>
      </c>
    </row>
  </sheetData>
  <mergeCells count="4">
    <mergeCell ref="A1:D1"/>
    <mergeCell ref="A2:D2"/>
    <mergeCell ref="A4:D4"/>
    <mergeCell ref="A5:D5"/>
  </mergeCells>
  <phoneticPr fontId="0" type="noConversion"/>
  <hyperlinks>
    <hyperlink ref="D12" location="'B-03-02'!A1" display="B-03-02"/>
    <hyperlink ref="D13" location="'B-03-03'!A1" display="B-03-03"/>
    <hyperlink ref="D14" location="'B-03-04'!A1" display="B-03-04"/>
    <hyperlink ref="D15" location="'B-03-05'!A1" display="B-03-05"/>
    <hyperlink ref="D16" location="'B-03-06'!A1" display="B-03-06"/>
    <hyperlink ref="D17" location="'B-03-07'!A1" display="B-03-07"/>
    <hyperlink ref="D18" location="'B-03-08'!A1" display="B-03-08"/>
    <hyperlink ref="D19" location="'B-03-09'!A1" display="B-03-09"/>
    <hyperlink ref="D20" location="'B-03-10'!A1" display="B-03-10"/>
    <hyperlink ref="D21" location="'B-03-11'!A1" display="B-03-11"/>
    <hyperlink ref="D23" location="'B-04-01'!A1" display="B-04-01"/>
    <hyperlink ref="D24" location="'B-04-02'!A1" display="B-04-02"/>
    <hyperlink ref="D25" location="'B-04-03'!A1" display="B-04-03"/>
    <hyperlink ref="D27" location="'B-04-05'!A1" display="B-04-05"/>
    <hyperlink ref="D29" location="'B-04-07'!A1" display="B-04-07"/>
    <hyperlink ref="D26" location="'B-04-04'!A1" display="B-04-04"/>
    <hyperlink ref="D28" location="'B-04-06'!A1" display="B-04-06"/>
    <hyperlink ref="D30" location="'B-04-08'!A1" display="B-04-08"/>
    <hyperlink ref="D31:D33" location="'B-04-08'!A1" display="B-04-08"/>
    <hyperlink ref="D31" location="'B-04-09'!A1" display="B-04-09"/>
    <hyperlink ref="D33" location="'B-04-11'!A1" display="B-04-11"/>
    <hyperlink ref="D32" location="'B-04-10'!A1" display="B-04-10"/>
    <hyperlink ref="E9" location="Nyelv!A1" display="Nyelv!A1"/>
  </hyperlinks>
  <pageMargins left="0.78740157480314965" right="0.78740157480314965" top="1.3779527559055118" bottom="0.98425196850393704" header="0.70866141732283472" footer="0.51181102362204722"/>
  <pageSetup paperSize="9" scale="94" orientation="portrait" r:id="rId1"/>
  <headerFooter alignWithMargins="0">
    <oddHeader xml:space="preserve">&amp;C&amp;"Arial CE,Félkövér" </oddHeader>
    <oddFooter>&amp;L&amp;"Arial Narrow,Normál"&amp;8&amp;F/&amp;A&amp;C&amp;"Arial Narrow,Normál"&amp;8&amp;P/&amp;N&amp;R&amp;"Arial Narrow,Normál"&amp;8DigitAudit/AuditDok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"/>
  <dimension ref="A1:G36"/>
  <sheetViews>
    <sheetView showGridLines="0" showZeros="0" zoomScaleNormal="100" workbookViewId="0"/>
  </sheetViews>
  <sheetFormatPr defaultRowHeight="15.75" x14ac:dyDescent="0.25"/>
  <cols>
    <col min="1" max="1" width="5.77734375" style="32" customWidth="1"/>
    <col min="2" max="2" width="38" style="32" customWidth="1"/>
    <col min="3" max="5" width="9.77734375" style="32" customWidth="1"/>
    <col min="6" max="16384" width="8.88671875" style="32"/>
  </cols>
  <sheetData>
    <row r="1" spans="1:7" ht="19.5" customHeight="1" x14ac:dyDescent="0.3">
      <c r="A1" s="94">
        <f>Alapa!C17</f>
        <v>0</v>
      </c>
      <c r="B1" s="98"/>
      <c r="C1" s="772" t="str">
        <f>IF(Alapa!$C$50="nem",(IF(Tartalom!G3=1,'Nyelv old'!$E$27,IF(Tartalom!G3=2,'Nyelv old'!$F$27,IF(Tartalom!G3=3,'Nyelv old'!$G$27,'Nyelv old'!$H$27)))),"")</f>
        <v/>
      </c>
      <c r="D1" s="773"/>
      <c r="E1" s="773"/>
      <c r="F1" s="33" t="s">
        <v>69</v>
      </c>
      <c r="G1" s="90"/>
    </row>
    <row r="2" spans="1:7" ht="19.5" customHeight="1" x14ac:dyDescent="0.25">
      <c r="A2" s="94"/>
      <c r="B2" s="98"/>
      <c r="C2" s="773"/>
      <c r="D2" s="773"/>
      <c r="E2" s="773"/>
      <c r="F2" s="391" t="s">
        <v>1615</v>
      </c>
      <c r="G2" s="91"/>
    </row>
    <row r="3" spans="1:7" ht="19.5" customHeight="1" x14ac:dyDescent="0.25">
      <c r="A3" s="94" t="str">
        <f>IF(Tartalom!G3=1,'Nyelv old'!$E$13,IF(Tartalom!G3=2,'Nyelv old'!$F$13,IF(Tartalom!G3=3,'Nyelv old'!$G$13,'Nyelv old'!$H$13)))</f>
        <v xml:space="preserve">Statisztikai számjele: </v>
      </c>
      <c r="B3" s="127"/>
      <c r="C3" s="774"/>
      <c r="D3" s="774"/>
      <c r="E3" s="774"/>
    </row>
    <row r="4" spans="1:7" ht="19.5" customHeight="1" x14ac:dyDescent="0.25">
      <c r="A4" s="94" t="str">
        <f>IF(Tartalom!G3=1,'Nyelv old'!$E$14,IF(Tartalom!G3=2,'Nyelv old'!$F$14,IF(Tartalom!G3=3,'Nyelv old'!$G$14,'Nyelv old'!$H$14)))</f>
        <v xml:space="preserve">Cégjegyzék száma: </v>
      </c>
      <c r="B4" s="94"/>
      <c r="C4" s="98"/>
      <c r="D4" s="767"/>
      <c r="E4" s="785"/>
    </row>
    <row r="5" spans="1:7" ht="19.5" customHeight="1" x14ac:dyDescent="0.25">
      <c r="A5" s="94" t="str">
        <f>IF(Tartalom!G3=1,'Nyelv old'!$E$37,IF(Tartalom!G3=2,'Nyelv old'!$F$37,IF(Tartalom!G3=3,'Nyelv old'!$G$37,'Nyelv old'!$H$37)))</f>
        <v xml:space="preserve">Beszámolási időszak: </v>
      </c>
      <c r="B5" s="94"/>
      <c r="C5" s="767" t="str">
        <f>IF(Tartalom!G3=1,'Nyelv old'!$E$35,IF(Tartalom!G3=2,'Nyelv old'!$F$35,IF(Tartalom!G3=3,'Nyelv old'!$G$35,'Nyelv old'!$H$35)))</f>
        <v xml:space="preserve">Fordulónap: </v>
      </c>
      <c r="D5" s="767"/>
      <c r="E5" s="767"/>
    </row>
    <row r="6" spans="1:7" ht="19.5" customHeight="1" x14ac:dyDescent="0.25">
      <c r="A6" s="94"/>
      <c r="B6" s="94"/>
      <c r="C6" s="98"/>
      <c r="D6" s="98"/>
      <c r="E6" s="96"/>
    </row>
    <row r="7" spans="1:7" ht="19.5" customHeight="1" x14ac:dyDescent="0.25">
      <c r="A7" s="766" t="str">
        <f>IF(Tartalom!$G$3=1,'Nyelv old'!$E$34,IF(Tartalom!$G$3=2,'Nyelv old'!$F$34,IF(Tartalom!$G$3=3,'Nyelv old'!$G$34,'Nyelv old'!$H$34)))</f>
        <v xml:space="preserve">Egyszerűsített éves beszámoló EREDMÉNYKIMUTATÁS </v>
      </c>
      <c r="B7" s="761"/>
      <c r="C7" s="761"/>
      <c r="D7" s="761"/>
      <c r="E7" s="761"/>
    </row>
    <row r="8" spans="1:7" ht="19.5" customHeight="1" x14ac:dyDescent="0.25">
      <c r="A8" s="771" t="str">
        <f>IF(Tartalom!$G$3=1,'Nyelv old'!$E$32,IF(Tartalom!$G$3=2,'Nyelv old'!$F$32,IF(Tartalom!$G$3=3,'Nyelv old'!$G$32,'Nyelv old'!$H$32)))</f>
        <v>(forgalmi költség eljárással)</v>
      </c>
      <c r="B8" s="786"/>
      <c r="C8" s="786"/>
      <c r="D8" s="786"/>
      <c r="E8" s="786"/>
    </row>
    <row r="9" spans="1:7" ht="19.5" customHeight="1" x14ac:dyDescent="0.25">
      <c r="A9" s="768"/>
      <c r="B9" s="769"/>
      <c r="C9" s="100"/>
      <c r="D9" s="100"/>
      <c r="E9" s="100"/>
    </row>
    <row r="10" spans="1:7" ht="19.5" customHeight="1" thickBot="1" x14ac:dyDescent="0.3">
      <c r="A10" s="101"/>
      <c r="B10" s="136"/>
      <c r="C10" s="101"/>
      <c r="D10" s="97"/>
      <c r="E10" s="96" t="str">
        <f>IF(Tartalom!G3=1,'Nyelv old'!$E$38,IF(Tartalom!G3=2,'Nyelv old'!$F$38,IF(Tartalom!G3=3,'Nyelv old'!$G$38,'Nyelv old'!$H$38)))</f>
        <v xml:space="preserve"> </v>
      </c>
    </row>
    <row r="11" spans="1:7" s="61" customFormat="1" ht="25.5" x14ac:dyDescent="0.2">
      <c r="A11" s="102" t="str">
        <f>IF(Tartalom!$G$3=1,'Nyelv old'!$E$18,IF(Tartalom!$G$3=2,'Nyelv old'!$F$18,IF(Tartalom!$G$3=3,'Nyelv old'!$G$18,'Nyelv old'!$H$18)))</f>
        <v>Sorszám</v>
      </c>
      <c r="B11" s="402" t="str">
        <f>IF(Tartalom!$G$3=1,'Nyelv old'!$E$19,IF(Tartalom!$G$3=2,'Nyelv old'!$F$19,IF(Tartalom!$G$3=3,'Nyelv old'!$G$19,'Nyelv old'!$H$19)))</f>
        <v>A tétel megnevezése</v>
      </c>
      <c r="C11" s="429" t="str">
        <f>IF(Tartalom!$G$3=1,'Nyelv old'!$E$20,IF(Tartalom!$G$3=2,'Nyelv old'!$F$20,IF(Tartalom!$G$3=3,'Nyelv old'!$G$20,'Nyelv old'!$H$20)))</f>
        <v>Előző év</v>
      </c>
      <c r="D11" s="103" t="str">
        <f>IF(Tartalom!$G$3=1,'Nyelv old'!$E$21,IF(Tartalom!$G$3=2,'Nyelv old'!$F$21,IF(Tartalom!$G$3=3,'Nyelv old'!$G$21,'Nyelv old'!$H$21)))</f>
        <v>Előző év(ek) módosításai</v>
      </c>
      <c r="E11" s="104" t="str">
        <f>IF(Tartalom!$G$3=1,'Nyelv old'!$E$22,IF(Tartalom!$G$3=2,'Nyelv old'!$F$22,IF(Tartalom!$G$3=3,'Nyelv old'!$G$22,'Nyelv old'!$H$22)))</f>
        <v>Tárgyév</v>
      </c>
    </row>
    <row r="12" spans="1:7" s="61" customFormat="1" ht="19.5" customHeight="1" thickBot="1" x14ac:dyDescent="0.25">
      <c r="A12" s="105" t="s">
        <v>278</v>
      </c>
      <c r="B12" s="401" t="s">
        <v>279</v>
      </c>
      <c r="C12" s="106" t="s">
        <v>280</v>
      </c>
      <c r="D12" s="106" t="s">
        <v>281</v>
      </c>
      <c r="E12" s="107" t="s">
        <v>282</v>
      </c>
    </row>
    <row r="13" spans="1:7" s="150" customFormat="1" ht="19.5" customHeight="1" x14ac:dyDescent="0.2">
      <c r="A13" s="432">
        <v>1</v>
      </c>
      <c r="B13" s="466" t="str">
        <f>IF(Tartalom!$G$3=1,'Nyelv old'!E236,IF(Tartalom!$G$3=2,'Nyelv old'!F236,IF(Tartalom!$G$3=3,'Nyelv old'!G236,'Nyelv old'!H236)))</f>
        <v>I.   Értékesítés nettó árbevétele</v>
      </c>
      <c r="C13" s="118">
        <f>Import_F!D5</f>
        <v>0</v>
      </c>
      <c r="D13" s="118">
        <f>Import_F!E5</f>
        <v>0</v>
      </c>
      <c r="E13" s="120">
        <f>Import_F!F5</f>
        <v>0</v>
      </c>
    </row>
    <row r="14" spans="1:7" s="150" customFormat="1" ht="19.5" customHeight="1" x14ac:dyDescent="0.2">
      <c r="A14" s="112">
        <v>2</v>
      </c>
      <c r="B14" s="411" t="str">
        <f>IF(Tartalom!$G$3=1,'Nyelv old'!E237,IF(Tartalom!$G$3=2,'Nyelv old'!F237,IF(Tartalom!$G$3=3,'Nyelv old'!G237,'Nyelv old'!H237)))</f>
        <v>II.  Értékesítés közvetlen költségei</v>
      </c>
      <c r="C14" s="113">
        <f>Import_F!D9</f>
        <v>0</v>
      </c>
      <c r="D14" s="113">
        <f>Import_F!E9</f>
        <v>0</v>
      </c>
      <c r="E14" s="23">
        <f>Import_F!F9</f>
        <v>0</v>
      </c>
    </row>
    <row r="15" spans="1:7" s="150" customFormat="1" ht="19.5" customHeight="1" x14ac:dyDescent="0.2">
      <c r="A15" s="112">
        <v>3</v>
      </c>
      <c r="B15" s="413" t="str">
        <f>IF(Tartalom!$G$3=1,'Nyelv old'!E238,IF(Tartalom!$G$3=2,'Nyelv old'!F238,IF(Tartalom!$G$3=3,'Nyelv old'!G238,'Nyelv old'!H238)))</f>
        <v>III. Értékesítés bruttó eredménye</v>
      </c>
      <c r="C15" s="113">
        <f>Import_F!D10</f>
        <v>0</v>
      </c>
      <c r="D15" s="113">
        <f>Import_F!E10</f>
        <v>0</v>
      </c>
      <c r="E15" s="23">
        <f>Import_F!F10</f>
        <v>0</v>
      </c>
    </row>
    <row r="16" spans="1:7" s="150" customFormat="1" ht="19.5" customHeight="1" x14ac:dyDescent="0.2">
      <c r="A16" s="112">
        <v>4</v>
      </c>
      <c r="B16" s="411" t="str">
        <f>IF(Tartalom!$G$3=1,'Nyelv old'!E239,IF(Tartalom!$G$3=2,'Nyelv old'!F239,IF(Tartalom!$G$3=3,'Nyelv old'!G239,'Nyelv old'!H239)))</f>
        <v>IV. Értékesítés közvetett költségei</v>
      </c>
      <c r="C16" s="113">
        <f>Import_F!D14</f>
        <v>0</v>
      </c>
      <c r="D16" s="113">
        <f>Import_F!E14</f>
        <v>0</v>
      </c>
      <c r="E16" s="23">
        <f>Import_F!F14</f>
        <v>0</v>
      </c>
    </row>
    <row r="17" spans="1:6" s="150" customFormat="1" ht="19.5" customHeight="1" x14ac:dyDescent="0.2">
      <c r="A17" s="112">
        <v>5</v>
      </c>
      <c r="B17" s="411" t="str">
        <f>IF(Tartalom!$G$3=1,'Nyelv old'!E240,IF(Tartalom!$G$3=2,'Nyelv old'!F240,IF(Tartalom!$G$3=3,'Nyelv old'!G240,'Nyelv old'!H240)))</f>
        <v>V.  Egyéb bevételek</v>
      </c>
      <c r="C17" s="113">
        <f>Import_F!D15</f>
        <v>0</v>
      </c>
      <c r="D17" s="113">
        <f>Import_F!E15</f>
        <v>0</v>
      </c>
      <c r="E17" s="23">
        <f>Import_F!F15</f>
        <v>0</v>
      </c>
    </row>
    <row r="18" spans="1:6" s="150" customFormat="1" ht="19.5" customHeight="1" x14ac:dyDescent="0.2">
      <c r="A18" s="112">
        <v>6</v>
      </c>
      <c r="B18" s="411" t="str">
        <f>IF(Tartalom!$G$3=1,'Nyelv old'!E241,IF(Tartalom!$G$3=2,'Nyelv old'!F241,IF(Tartalom!$G$3=3,'Nyelv old'!G241,'Nyelv old'!H241)))</f>
        <v xml:space="preserve">      V. sorból: visszaírt értékvesztés</v>
      </c>
      <c r="C18" s="113">
        <f>Import_F!D16</f>
        <v>0</v>
      </c>
      <c r="D18" s="113">
        <f>Import_F!E16</f>
        <v>0</v>
      </c>
      <c r="E18" s="23">
        <f>Import_F!F16</f>
        <v>0</v>
      </c>
    </row>
    <row r="19" spans="1:6" s="150" customFormat="1" ht="19.5" customHeight="1" x14ac:dyDescent="0.2">
      <c r="A19" s="112">
        <v>7</v>
      </c>
      <c r="B19" s="411" t="str">
        <f>IF(Tartalom!$G$3=1,'Nyelv old'!E242,IF(Tartalom!$G$3=2,'Nyelv old'!F242,IF(Tartalom!$G$3=3,'Nyelv old'!G242,'Nyelv old'!H242)))</f>
        <v>VI. Egyéb ráfordítások</v>
      </c>
      <c r="C19" s="113">
        <f>Import_F!D17</f>
        <v>0</v>
      </c>
      <c r="D19" s="113">
        <f>Import_F!E17</f>
        <v>0</v>
      </c>
      <c r="E19" s="23">
        <f>Import_F!F17</f>
        <v>0</v>
      </c>
    </row>
    <row r="20" spans="1:6" s="150" customFormat="1" ht="19.5" customHeight="1" x14ac:dyDescent="0.2">
      <c r="A20" s="112">
        <v>8</v>
      </c>
      <c r="B20" s="411" t="str">
        <f>IF(Tartalom!$G$3=1,'Nyelv old'!E243,IF(Tartalom!$G$3=2,'Nyelv old'!F243,IF(Tartalom!$G$3=3,'Nyelv old'!G243,'Nyelv old'!H243)))</f>
        <v xml:space="preserve">      VI. sorból: visszaírt értékvesztés</v>
      </c>
      <c r="C20" s="113">
        <f>Import_F!D18</f>
        <v>0</v>
      </c>
      <c r="D20" s="113">
        <f>Import_F!E18</f>
        <v>0</v>
      </c>
      <c r="E20" s="23">
        <f>Import_F!F18</f>
        <v>0</v>
      </c>
    </row>
    <row r="21" spans="1:6" s="150" customFormat="1" ht="19.5" customHeight="1" x14ac:dyDescent="0.2">
      <c r="A21" s="112">
        <v>9</v>
      </c>
      <c r="B21" s="412" t="str">
        <f>IF(Tartalom!$G$3=1,'Nyelv old'!E245,IF(Tartalom!$G$3=2,'Nyelv old'!F245,IF(Tartalom!$G$3=3,'Nyelv old'!G245,'Nyelv old'!H245)))</f>
        <v>A. ÜZEMI (ÜZLETI) TEVÉKENYSÉG EREDMÉNYE (.±III-IV+V-VI)</v>
      </c>
      <c r="C21" s="24">
        <f>Import_F!D19</f>
        <v>0</v>
      </c>
      <c r="D21" s="24">
        <f>Import_F!E19</f>
        <v>0</v>
      </c>
      <c r="E21" s="25">
        <f>Import_F!F19</f>
        <v>0</v>
      </c>
    </row>
    <row r="22" spans="1:6" s="150" customFormat="1" ht="19.5" customHeight="1" x14ac:dyDescent="0.2">
      <c r="A22" s="112">
        <v>10</v>
      </c>
      <c r="B22" s="411" t="str">
        <f>IF(Tartalom!$G$3=1,'Nyelv old'!E246,IF(Tartalom!$G$3=2,'Nyelv old'!F246,IF(Tartalom!$G$3=3,'Nyelv old'!G246,'Nyelv old'!H246)))</f>
        <v>VII.  Pénzügyi műveletek bevételei</v>
      </c>
      <c r="C22" s="113">
        <f>Import_F!D30</f>
        <v>0</v>
      </c>
      <c r="D22" s="113">
        <f>Import_F!E30</f>
        <v>0</v>
      </c>
      <c r="E22" s="23">
        <f>Import_F!F30</f>
        <v>0</v>
      </c>
    </row>
    <row r="23" spans="1:6" s="150" customFormat="1" ht="19.5" customHeight="1" x14ac:dyDescent="0.2">
      <c r="A23" s="112">
        <v>11</v>
      </c>
      <c r="B23" s="411" t="str">
        <f>IF(Tartalom!$G$3=1,'Nyelv old'!E247,IF(Tartalom!$G$3=2,'Nyelv old'!F247,IF(Tartalom!$G$3=3,'Nyelv old'!G247,'Nyelv old'!H247)))</f>
        <v xml:space="preserve">      VII. sorból: értékelési különbözet</v>
      </c>
      <c r="C23" s="113">
        <f>Import_F!D29</f>
        <v>0</v>
      </c>
      <c r="D23" s="113">
        <f>Import_F!E29</f>
        <v>0</v>
      </c>
      <c r="E23" s="23">
        <f>Import_F!F29</f>
        <v>0</v>
      </c>
    </row>
    <row r="24" spans="1:6" s="150" customFormat="1" ht="19.5" customHeight="1" x14ac:dyDescent="0.2">
      <c r="A24" s="112">
        <v>12</v>
      </c>
      <c r="B24" s="411" t="str">
        <f>IF(Tartalom!$G$3=1,'Nyelv old'!E248,IF(Tartalom!$G$3=2,'Nyelv old'!F248,IF(Tartalom!$G$3=3,'Nyelv old'!G248,'Nyelv old'!H248)))</f>
        <v>VIII.  Pénzügyi műveletek ráfordításai</v>
      </c>
      <c r="C24" s="113">
        <f>Import_F!D40</f>
        <v>0</v>
      </c>
      <c r="D24" s="113">
        <f>Import_F!E40</f>
        <v>0</v>
      </c>
      <c r="E24" s="23">
        <f>Import_F!F40</f>
        <v>0</v>
      </c>
    </row>
    <row r="25" spans="1:6" s="150" customFormat="1" ht="19.5" customHeight="1" x14ac:dyDescent="0.2">
      <c r="A25" s="112">
        <v>13</v>
      </c>
      <c r="B25" s="411" t="str">
        <f>IF(Tartalom!$G$3=1,'Nyelv old'!E249,IF(Tartalom!$G$3=2,'Nyelv old'!F249,IF(Tartalom!$G$3=3,'Nyelv old'!G249,'Nyelv old'!H249)))</f>
        <v xml:space="preserve">      VIII. sorból: értékelési különbözet</v>
      </c>
      <c r="C25" s="113">
        <f>Import_F!D39</f>
        <v>0</v>
      </c>
      <c r="D25" s="113">
        <f>Import_F!E39</f>
        <v>0</v>
      </c>
      <c r="E25" s="23">
        <f>Import_F!F39</f>
        <v>0</v>
      </c>
    </row>
    <row r="26" spans="1:6" s="150" customFormat="1" ht="19.5" customHeight="1" x14ac:dyDescent="0.2">
      <c r="A26" s="112">
        <v>14</v>
      </c>
      <c r="B26" s="410" t="str">
        <f>IF(Tartalom!$G$3=1,'Nyelv old'!E250,IF(Tartalom!$G$3=2,'Nyelv old'!F250,IF(Tartalom!$G$3=3,'Nyelv old'!G250,'Nyelv old'!H250)))</f>
        <v>B. PÉNZÜGYI MŰVELETEK EREDMÉNYE (VII-VIII)</v>
      </c>
      <c r="C26" s="24">
        <f>Import_F!D41</f>
        <v>0</v>
      </c>
      <c r="D26" s="24">
        <f>Import_F!E41</f>
        <v>0</v>
      </c>
      <c r="E26" s="25">
        <f>Import_F!F41</f>
        <v>0</v>
      </c>
    </row>
    <row r="27" spans="1:6" s="150" customFormat="1" ht="19.5" customHeight="1" x14ac:dyDescent="0.2">
      <c r="A27" s="112">
        <v>19</v>
      </c>
      <c r="B27" s="410" t="str">
        <f>IF(Tartalom!$G$3=1,'Nyelv old'!E255,IF(Tartalom!$G$3=2,'Nyelv old'!F255,IF(Tartalom!$G$3=3,'Nyelv old'!G255,'Nyelv old'!H255)))</f>
        <v>E. ADÓZÁS ELŐTTI EREDMÉNY (±C±D)</v>
      </c>
      <c r="C27" s="24">
        <f>Import_F!D42</f>
        <v>0</v>
      </c>
      <c r="D27" s="24">
        <f>Import_F!E42</f>
        <v>0</v>
      </c>
      <c r="E27" s="25">
        <f>Import_F!F42</f>
        <v>0</v>
      </c>
    </row>
    <row r="28" spans="1:6" s="150" customFormat="1" ht="19.5" customHeight="1" x14ac:dyDescent="0.2">
      <c r="A28" s="112">
        <v>20</v>
      </c>
      <c r="B28" s="411" t="str">
        <f>IF(Tartalom!$G$3=1,'Nyelv old'!E256,IF(Tartalom!$G$3=2,'Nyelv old'!F256,IF(Tartalom!$G$3=3,'Nyelv old'!G256,'Nyelv old'!H256)))</f>
        <v>XI. Adófizetési kötelezettség</v>
      </c>
      <c r="C28" s="113">
        <f>Import_F!D43</f>
        <v>0</v>
      </c>
      <c r="D28" s="113">
        <f>Import_F!E43</f>
        <v>0</v>
      </c>
      <c r="E28" s="23">
        <f>Import_F!F43</f>
        <v>0</v>
      </c>
    </row>
    <row r="29" spans="1:6" s="150" customFormat="1" ht="19.5" customHeight="1" thickBot="1" x14ac:dyDescent="0.25">
      <c r="A29" s="121">
        <v>21</v>
      </c>
      <c r="B29" s="465" t="str">
        <f>IF(Tartalom!$G$3=1,'Nyelv old'!E257,IF(Tartalom!$G$3=2,'Nyelv old'!F257,IF(Tartalom!$G$3=3,'Nyelv old'!G257,'Nyelv old'!H257)))</f>
        <v>F. ADÓZOTT EREDMÉNY (±E-XI)</v>
      </c>
      <c r="C29" s="141">
        <f>Import_F!D44</f>
        <v>0</v>
      </c>
      <c r="D29" s="141">
        <f>Import_F!E44</f>
        <v>0</v>
      </c>
      <c r="E29" s="142">
        <f>Import_F!F44</f>
        <v>0</v>
      </c>
    </row>
    <row r="30" spans="1:6" s="150" customFormat="1" ht="19.5" customHeight="1" x14ac:dyDescent="0.2">
      <c r="A30" s="132"/>
      <c r="B30" s="144"/>
      <c r="C30" s="200"/>
      <c r="D30" s="200"/>
      <c r="E30" s="200"/>
    </row>
    <row r="31" spans="1:6" ht="19.5" customHeight="1" x14ac:dyDescent="0.3">
      <c r="A31" s="8"/>
      <c r="B31" s="8"/>
      <c r="C31" s="8"/>
      <c r="D31" s="8"/>
      <c r="E31" s="8"/>
      <c r="F31" s="31"/>
    </row>
    <row r="32" spans="1:6" ht="19.5" customHeight="1" x14ac:dyDescent="0.3">
      <c r="A32" s="8" t="str">
        <f>IF(Tartalom!$G$3=1,'Nyelv old'!$E$10,IF(Tartalom!$G$3=2,'Nyelv old'!$F$10,IF(Tartalom!$G$3=3,'Nyelv old'!$G$10,'Nyelv old'!$H$10)))</f>
        <v xml:space="preserve">,  </v>
      </c>
      <c r="B32" s="194"/>
      <c r="C32" s="8"/>
      <c r="D32" s="85"/>
      <c r="E32" s="8"/>
      <c r="F32" s="31"/>
    </row>
    <row r="33" spans="1:6" ht="19.5" customHeight="1" x14ac:dyDescent="0.3">
      <c r="A33" s="8"/>
      <c r="B33" s="8"/>
      <c r="C33" s="87"/>
      <c r="D33" s="79" t="str">
        <f>IF(Tartalom!$G$3=1,'Nyelv old'!E8,IF(Tartalom!$G$3=2,'Nyelv old'!F8,IF(Tartalom!$G$3=3,'Nyelv old'!G8,'Nyelv old'!H8)))</f>
        <v>a vállalkozás vezetője</v>
      </c>
      <c r="E33" s="87"/>
      <c r="F33" s="31"/>
    </row>
    <row r="34" spans="1:6" ht="19.5" customHeight="1" x14ac:dyDescent="0.3">
      <c r="A34" s="8"/>
      <c r="B34" s="8"/>
      <c r="C34" s="88"/>
      <c r="D34" s="79" t="str">
        <f>IF(Tartalom!$G$3=1,'Nyelv old'!E9,IF(Tartalom!$G$3=2,'Nyelv old'!F9,IF(Tartalom!$G$3=3,'Nyelv old'!G9,'Nyelv old'!H9)))</f>
        <v>(képviselője)</v>
      </c>
      <c r="E34" s="88"/>
      <c r="F34" s="31"/>
    </row>
    <row r="35" spans="1:6" ht="16.5" x14ac:dyDescent="0.3">
      <c r="A35" s="61"/>
      <c r="B35" s="61"/>
      <c r="C35" s="61"/>
      <c r="D35" s="61"/>
      <c r="E35" s="61"/>
      <c r="F35" s="31"/>
    </row>
    <row r="36" spans="1:6" x14ac:dyDescent="0.25">
      <c r="A36" s="61"/>
      <c r="B36" s="61"/>
      <c r="C36" s="61"/>
      <c r="D36" s="61"/>
      <c r="E36" s="61"/>
    </row>
  </sheetData>
  <mergeCells count="6">
    <mergeCell ref="A8:E8"/>
    <mergeCell ref="A9:B9"/>
    <mergeCell ref="D4:E4"/>
    <mergeCell ref="A7:E7"/>
    <mergeCell ref="C1:E3"/>
    <mergeCell ref="C5:E5"/>
  </mergeCells>
  <phoneticPr fontId="0" type="noConversion"/>
  <hyperlinks>
    <hyperlink ref="F1" location="TARTALOM!A1" display="TARTALOM!A1"/>
  </hyperlinks>
  <pageMargins left="0.74803149606299213" right="0.74803149606299213" top="0.98425196850393704" bottom="0.98425196850393704" header="0.51181102362204722" footer="0.51181102362204722"/>
  <pageSetup paperSize="9" scale="98" orientation="portrait" r:id="rId1"/>
  <headerFooter alignWithMargins="0">
    <oddFooter>&amp;L&amp;"Arial Narrow,Normál"&amp;10   AuditBeszámoló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/>
  <dimension ref="A1:J94"/>
  <sheetViews>
    <sheetView showGridLines="0" zoomScaleNormal="100" workbookViewId="0"/>
  </sheetViews>
  <sheetFormatPr defaultRowHeight="15" x14ac:dyDescent="0.2"/>
  <cols>
    <col min="1" max="1" width="5.77734375" style="153" customWidth="1"/>
    <col min="2" max="2" width="28.77734375" style="153" customWidth="1"/>
    <col min="3" max="3" width="3.33203125" style="153" customWidth="1"/>
    <col min="4" max="7" width="8.33203125" style="153" customWidth="1"/>
    <col min="8" max="16384" width="8.88671875" style="153"/>
  </cols>
  <sheetData>
    <row r="1" spans="1:10" ht="19.5" customHeight="1" x14ac:dyDescent="0.25">
      <c r="A1" s="94">
        <f>Alapa!C17</f>
        <v>0</v>
      </c>
      <c r="B1" s="98"/>
      <c r="C1" s="10"/>
      <c r="D1" s="79"/>
      <c r="E1" s="772" t="str">
        <f>IF(Alapa!$C$50="nem",(IF(Tartalom!G3=1,'Nyelv old'!$E$27,IF(Tartalom!G3=2,'Nyelv old'!$F$27,IF(Tartalom!G3=3,'Nyelv old'!$G$27,'Nyelv old'!$H$27)))),"")</f>
        <v/>
      </c>
      <c r="F1" s="773"/>
      <c r="G1" s="773"/>
      <c r="H1" s="67"/>
      <c r="I1" s="67"/>
      <c r="J1" s="151" t="s">
        <v>69</v>
      </c>
    </row>
    <row r="2" spans="1:10" ht="19.5" customHeight="1" x14ac:dyDescent="0.25">
      <c r="A2" s="94"/>
      <c r="B2" s="98"/>
      <c r="C2" s="82"/>
      <c r="D2" s="98"/>
      <c r="E2" s="773"/>
      <c r="F2" s="773"/>
      <c r="G2" s="773"/>
      <c r="H2" s="67"/>
      <c r="I2" s="78"/>
      <c r="J2" s="391" t="s">
        <v>1615</v>
      </c>
    </row>
    <row r="3" spans="1:10" ht="19.5" customHeight="1" x14ac:dyDescent="0.25">
      <c r="A3" s="94" t="str">
        <f>IF(Tartalom!G3=1,'Nyelv old'!$E$13,IF(Tartalom!G3=2,'Nyelv old'!$F$13,IF(Tartalom!G3=3,'Nyelv old'!$G$13,'Nyelv old'!$H$13)))</f>
        <v xml:space="preserve">Statisztikai számjele: </v>
      </c>
      <c r="B3" s="127"/>
      <c r="C3" s="127"/>
      <c r="D3" s="98"/>
      <c r="E3" s="774"/>
      <c r="F3" s="774"/>
      <c r="G3" s="774"/>
      <c r="H3" s="67"/>
      <c r="I3" s="67"/>
    </row>
    <row r="4" spans="1:10" ht="19.5" customHeight="1" x14ac:dyDescent="0.25">
      <c r="A4" s="94" t="str">
        <f>IF(Tartalom!G3=1,'Nyelv old'!$E$14,IF(Tartalom!G3=2,'Nyelv old'!$F$14,IF(Tartalom!G3=3,'Nyelv old'!$G$14,'Nyelv old'!$H$14)))</f>
        <v xml:space="preserve">Cégjegyzék száma: </v>
      </c>
      <c r="B4" s="94"/>
      <c r="C4" s="94"/>
      <c r="D4" s="94"/>
      <c r="E4" s="98"/>
      <c r="F4" s="767"/>
      <c r="G4" s="785"/>
      <c r="H4" s="67"/>
      <c r="I4" s="67"/>
    </row>
    <row r="5" spans="1:10" ht="19.5" customHeight="1" x14ac:dyDescent="0.25">
      <c r="A5" s="94" t="str">
        <f>IF(Tartalom!G3=1,'Nyelv old'!$E$37,IF(Tartalom!G3=2,'Nyelv old'!$F$37,IF(Tartalom!G3=3,'Nyelv old'!$G$37,'Nyelv old'!$H$37)))</f>
        <v xml:space="preserve">Beszámolási időszak: </v>
      </c>
      <c r="B5" s="94"/>
      <c r="C5" s="94"/>
      <c r="D5" s="94"/>
      <c r="E5" s="767" t="str">
        <f>IF(Tartalom!G3=1,'Nyelv old'!$E$35,IF(Tartalom!G3=2,'Nyelv old'!$F$35,IF(Tartalom!G3=3,'Nyelv old'!$G$35,'Nyelv old'!$H$35)))</f>
        <v xml:space="preserve">Fordulónap: </v>
      </c>
      <c r="F5" s="767"/>
      <c r="G5" s="767"/>
      <c r="H5" s="67"/>
      <c r="I5" s="67"/>
    </row>
    <row r="6" spans="1:10" ht="19.5" customHeight="1" x14ac:dyDescent="0.25">
      <c r="A6" s="766" t="str">
        <f>IF(Tartalom!$G$3=1,'Nyelv old'!$E$26,IF(Tartalom!$G$3=2,'Nyelv old'!$F$26,IF(Tartalom!$G$3=3,'Nyelv old'!$G$26,'Nyelv old'!$H$26)))</f>
        <v>CASH-FLOW kimutatás</v>
      </c>
      <c r="B6" s="766" t="str">
        <f>IF(Tartalom!$G$3=1,'Nyelv old'!$E$24,IF(Tartalom!$G$3=2,'Nyelv old'!$F$24,IF(Tartalom!$G$3=3,'Nyelv old'!$G$24,'Nyelv old'!$H$24)))</f>
        <v>"A" Eredménykimutatás</v>
      </c>
      <c r="C6" s="766" t="str">
        <f>IF(Tartalom!$G$3=1,'Nyelv old'!$E$24,IF(Tartalom!$G$3=2,'Nyelv old'!$F$24,IF(Tartalom!$G$3=3,'Nyelv old'!$G$24,'Nyelv old'!$H$24)))</f>
        <v>"A" Eredménykimutatás</v>
      </c>
      <c r="D6" s="766" t="str">
        <f>IF(Tartalom!$G$3=1,'Nyelv old'!$E$24,IF(Tartalom!$G$3=2,'Nyelv old'!$F$24,IF(Tartalom!$G$3=3,'Nyelv old'!$G$24,'Nyelv old'!$H$24)))</f>
        <v>"A" Eredménykimutatás</v>
      </c>
      <c r="E6" s="766" t="str">
        <f>IF(Tartalom!$G$3=1,'Nyelv old'!$E$24,IF(Tartalom!$G$3=2,'Nyelv old'!$F$24,IF(Tartalom!$G$3=3,'Nyelv old'!$G$24,'Nyelv old'!$H$24)))</f>
        <v>"A" Eredménykimutatás</v>
      </c>
      <c r="F6" s="766" t="str">
        <f>IF(Tartalom!$G$3=1,'Nyelv old'!$E$24,IF(Tartalom!$G$3=2,'Nyelv old'!$F$24,IF(Tartalom!$G$3=3,'Nyelv old'!$G$24,'Nyelv old'!$H$24)))</f>
        <v>"A" Eredménykimutatás</v>
      </c>
      <c r="G6" s="766" t="str">
        <f>IF(Tartalom!$G$3=1,'Nyelv old'!$E$24,IF(Tartalom!$G$3=2,'Nyelv old'!$F$24,IF(Tartalom!$G$3=3,'Nyelv old'!$G$24,'Nyelv old'!$H$24)))</f>
        <v>"A" Eredménykimutatás</v>
      </c>
      <c r="H6" s="67"/>
      <c r="I6" s="67"/>
    </row>
    <row r="7" spans="1:10" ht="19.5" customHeight="1" thickBot="1" x14ac:dyDescent="0.3">
      <c r="A7" s="67"/>
      <c r="B7" s="67"/>
      <c r="C7" s="67"/>
      <c r="D7" s="67"/>
      <c r="E7" s="67"/>
      <c r="F7" s="219"/>
      <c r="G7" s="96" t="str">
        <f>IF(Tartalom!G3=1,'Nyelv old'!$E$38,IF(Tartalom!G3=2,'Nyelv old'!$F$38,IF(Tartalom!G3=3,'Nyelv old'!$G$38,'Nyelv old'!$H$38)))</f>
        <v xml:space="preserve"> </v>
      </c>
      <c r="H7" s="67"/>
      <c r="I7" s="67"/>
    </row>
    <row r="8" spans="1:10" ht="19.5" customHeight="1" x14ac:dyDescent="0.2">
      <c r="A8" s="102" t="str">
        <f>IF(Tartalom!$G$3=1,'Nyelv old'!$E$18,IF(Tartalom!$G$3=2,'Nyelv old'!$G$18,IF(Tartalom!$G$3=3,'Nyelv old'!$G$18,'Nyelv old'!$H$18)))</f>
        <v>Sorszám</v>
      </c>
      <c r="B8" s="798" t="str">
        <f>IF(Tartalom!$G$3=1,'Nyelv old'!$E$19,IF(Tartalom!$G$3=2,'Nyelv old'!$G$19,IF(Tartalom!$G$3=3,'Nyelv old'!$G$19,'Nyelv old'!$H$19)))</f>
        <v>A tétel megnevezése</v>
      </c>
      <c r="C8" s="799"/>
      <c r="D8" s="799"/>
      <c r="E8" s="800"/>
      <c r="F8" s="220" t="str">
        <f>IF(Tartalom!$G$3=1,'Nyelv old'!$E$20,IF(Tartalom!$G$3=2,'Nyelv old'!$G$20,IF(Tartalom!$G$3=3,'Nyelv old'!$G$20,'Nyelv old'!$H$20)))</f>
        <v>Előző év</v>
      </c>
      <c r="G8" s="221" t="str">
        <f>IF(Tartalom!$G$3=1,'Nyelv old'!$E$22,IF(Tartalom!$G$3=2,'Nyelv old'!$G$22,IF(Tartalom!$G$3=3,'Nyelv old'!$G$22,'Nyelv old'!$H$22)))</f>
        <v>Tárgyév</v>
      </c>
      <c r="H8" s="790" t="s">
        <v>746</v>
      </c>
      <c r="I8" s="788" t="s">
        <v>289</v>
      </c>
    </row>
    <row r="9" spans="1:10" ht="19.5" customHeight="1" thickBot="1" x14ac:dyDescent="0.3">
      <c r="A9" s="222" t="s">
        <v>278</v>
      </c>
      <c r="B9" s="801" t="s">
        <v>279</v>
      </c>
      <c r="C9" s="802"/>
      <c r="D9" s="802"/>
      <c r="E9" s="803"/>
      <c r="F9" s="223" t="s">
        <v>280</v>
      </c>
      <c r="G9" s="224" t="s">
        <v>281</v>
      </c>
      <c r="H9" s="791"/>
      <c r="I9" s="789"/>
    </row>
    <row r="10" spans="1:10" ht="19.5" customHeight="1" x14ac:dyDescent="0.2">
      <c r="A10" s="225" t="s">
        <v>626</v>
      </c>
      <c r="B10" s="819" t="str">
        <f>IF(Tartalom!$G$3=1,'Nyelv old'!A161,IF(Tartalom!$G$3=2,'Nyelv old'!B161,IF(Tartalom!$G$3=3,'Nyelv old'!C161,'Nyelv old'!D161)))</f>
        <v>Szokásos tevékenységből származó pénzeszköz változás</v>
      </c>
      <c r="C10" s="820">
        <f>IF(Tartalom!$G$3=1,'Nyelv old'!B104,IF(Tartalom!$G$3=2,'Nyelv old'!C104,IF(Tartalom!$G$3=3,'Nyelv old'!D104,'Nyelv old'!E104)))</f>
        <v>0</v>
      </c>
      <c r="D10" s="820">
        <f>IF(Tartalom!$G$3=1,'Nyelv old'!D104,IF(Tartalom!$G$3=2,'Nyelv old'!E104,IF(Tartalom!$G$3=3,'Nyelv old'!F104,'Nyelv old'!G104)))</f>
        <v>0</v>
      </c>
      <c r="E10" s="821">
        <f>IF(Tartalom!$G$3=1,'Nyelv old'!E104,IF(Tartalom!$G$3=2,'Nyelv old'!F104,IF(Tartalom!$G$3=3,'Nyelv old'!G104,'Nyelv old'!H104)))</f>
        <v>0</v>
      </c>
      <c r="F10" s="130">
        <f>SUM(F11:F23)</f>
        <v>0</v>
      </c>
      <c r="G10" s="111">
        <f>SUM(G11:G23)</f>
        <v>0</v>
      </c>
      <c r="H10" s="226">
        <f>SUM(H11:H23)</f>
        <v>0</v>
      </c>
      <c r="I10" s="227"/>
    </row>
    <row r="11" spans="1:10" ht="19.5" customHeight="1" x14ac:dyDescent="0.25">
      <c r="A11" s="112" t="s">
        <v>1244</v>
      </c>
      <c r="B11" s="795" t="str">
        <f>IF(Tartalom!$G$3=1,'Nyelv old'!A162,IF(Tartalom!$G$3=2,'Nyelv old'!B162,IF(Tartalom!$G$3=3,'Nyelv old'!C162,'Nyelv old'!D162)))</f>
        <v>Adózás előtti eredmény +/-</v>
      </c>
      <c r="C11" s="796">
        <f>IF(Tartalom!$G$3=1,'Nyelv old'!B105,IF(Tartalom!$G$3=2,'Nyelv old'!C105,IF(Tartalom!$G$3=3,'Nyelv old'!D105,'Nyelv old'!E105)))</f>
        <v>0</v>
      </c>
      <c r="D11" s="796">
        <f>IF(Tartalom!$G$3=1,'Nyelv old'!D105,IF(Tartalom!$G$3=2,'Nyelv old'!E105,IF(Tartalom!$G$3=3,'Nyelv old'!F105,'Nyelv old'!G105)))</f>
        <v>0</v>
      </c>
      <c r="E11" s="797">
        <f>IF(Tartalom!$G$3=1,'Nyelv old'!E105,IF(Tartalom!$G$3=2,'Nyelv old'!F105,IF(Tartalom!$G$3=3,'Nyelv old'!G105,'Nyelv old'!H105)))</f>
        <v>0</v>
      </c>
      <c r="F11" s="204"/>
      <c r="G11" s="23">
        <f>H11+I11</f>
        <v>0</v>
      </c>
      <c r="H11" s="201">
        <f>Import_O!F47</f>
        <v>0</v>
      </c>
      <c r="I11" s="205"/>
    </row>
    <row r="12" spans="1:10" ht="19.5" customHeight="1" x14ac:dyDescent="0.25">
      <c r="A12" s="112" t="s">
        <v>663</v>
      </c>
      <c r="B12" s="804" t="str">
        <f>IF(Tartalom!$G$3=1,'Nyelv old'!A163,IF(Tartalom!$G$3=2,'Nyelv old'!B163,IF(Tartalom!$G$3=3,'Nyelv old'!C163,'Nyelv old'!D163)))</f>
        <v>Elszámolt amortizáció +</v>
      </c>
      <c r="C12" s="805" t="str">
        <f>IF(Tartalom!$G$3=1,'Nyelv old'!B106,IF(Tartalom!$G$3=2,'Nyelv old'!C106,IF(Tartalom!$G$3=3,'Nyelv old'!D106,'Nyelv old'!E109)))</f>
        <v xml:space="preserve">   01. Net domestic sales </v>
      </c>
      <c r="D12" s="805">
        <f>IF(Tartalom!$G$3=1,'Nyelv old'!D106,IF(Tartalom!$G$3=2,'Nyelv old'!E109,IF(Tartalom!$G$3=3,'Nyelv old'!F109,'Nyelv old'!G109)))</f>
        <v>0</v>
      </c>
      <c r="E12" s="806" t="str">
        <f>IF(Tartalom!$G$3=1,'Nyelv old'!E109,IF(Tartalom!$G$3=2,'Nyelv old'!F109,IF(Tartalom!$G$3=3,'Nyelv old'!G109,'Nyelv old'!H106)))</f>
        <v xml:space="preserve">   03. Értékesítés elszámolt önköltsége</v>
      </c>
      <c r="F12" s="204"/>
      <c r="G12" s="23">
        <f t="shared" ref="G12:G39" si="0">H12+I12</f>
        <v>0</v>
      </c>
      <c r="H12" s="201">
        <f>Import_O!F21</f>
        <v>0</v>
      </c>
      <c r="I12" s="205"/>
    </row>
    <row r="13" spans="1:10" ht="19.5" customHeight="1" x14ac:dyDescent="0.25">
      <c r="A13" s="112" t="s">
        <v>664</v>
      </c>
      <c r="B13" s="795" t="str">
        <f>IF(Tartalom!$G$3=1,'Nyelv old'!A164,IF(Tartalom!$G$3=2,'Nyelv old'!B164,IF(Tartalom!$G$3=3,'Nyelv old'!C164,'Nyelv old'!D164)))</f>
        <v>Elszámolt értékvesztés és visszaírás +/-</v>
      </c>
      <c r="C13" s="796" t="str">
        <f>IF(Tartalom!$G$3=1,'Nyelv old'!B107,IF(Tartalom!$G$3=2,'Nyelv old'!C107,IF(Tartalom!$G$3=3,'Nyelv old'!D107,'Nyelv old'!E110)))</f>
        <v xml:space="preserve">   02. Net external sales </v>
      </c>
      <c r="D13" s="796">
        <f>IF(Tartalom!$G$3=1,'Nyelv old'!D107,IF(Tartalom!$G$3=2,'Nyelv old'!E110,IF(Tartalom!$G$3=3,'Nyelv old'!F110,'Nyelv old'!G110)))</f>
        <v>0</v>
      </c>
      <c r="E13" s="797" t="str">
        <f>IF(Tartalom!$G$3=1,'Nyelv old'!E110,IF(Tartalom!$G$3=2,'Nyelv old'!F110,IF(Tartalom!$G$3=3,'Nyelv old'!G110,'Nyelv old'!H107)))</f>
        <v xml:space="preserve">   04. Eladott áruk beszerzési értéke</v>
      </c>
      <c r="F13" s="204"/>
      <c r="G13" s="23">
        <f t="shared" si="0"/>
        <v>0</v>
      </c>
      <c r="H13" s="202">
        <f>Import_O!F23+Import_O!F42-Import_O!F10</f>
        <v>0</v>
      </c>
      <c r="I13" s="205"/>
    </row>
    <row r="14" spans="1:10" ht="19.5" customHeight="1" x14ac:dyDescent="0.25">
      <c r="A14" s="112" t="s">
        <v>801</v>
      </c>
      <c r="B14" s="804" t="str">
        <f>IF(Tartalom!$G$3=1,'Nyelv old'!A165,IF(Tartalom!$G$3=2,'Nyelv old'!B165,IF(Tartalom!$G$3=3,'Nyelv old'!C165,'Nyelv old'!D165)))</f>
        <v>Céltartalék képzés és felhasználás különbsége +/-</v>
      </c>
      <c r="C14" s="805" t="str">
        <f>IF(Tartalom!$G$3=1,'Nyelv old'!B108,IF(Tartalom!$G$3=2,'Nyelv old'!C108,IF(Tartalom!$G$3=3,'Nyelv old'!D108,'Nyelv old'!E111)))</f>
        <v>I.  TOTAL SALES (REVENUES) (1+2)</v>
      </c>
      <c r="D14" s="805">
        <f>IF(Tartalom!$G$3=1,'Nyelv old'!D108,IF(Tartalom!$G$3=2,'Nyelv old'!E111,IF(Tartalom!$G$3=3,'Nyelv old'!F111,'Nyelv old'!G111)))</f>
        <v>0</v>
      </c>
      <c r="E14" s="806" t="str">
        <f>IF(Tartalom!$G$3=1,'Nyelv old'!E111,IF(Tartalom!$G$3=2,'Nyelv old'!F111,IF(Tartalom!$G$3=3,'Nyelv old'!G111,'Nyelv old'!H108)))</f>
        <v xml:space="preserve">   05. Eladott (közvetített) szolgáltatások értéke</v>
      </c>
      <c r="F14" s="204"/>
      <c r="G14" s="23">
        <f t="shared" si="0"/>
        <v>0</v>
      </c>
      <c r="H14" s="202">
        <f>Import_M!F74-Import_M!D74</f>
        <v>0</v>
      </c>
      <c r="I14" s="206"/>
    </row>
    <row r="15" spans="1:10" ht="19.5" customHeight="1" x14ac:dyDescent="0.25">
      <c r="A15" s="112" t="s">
        <v>802</v>
      </c>
      <c r="B15" s="795" t="str">
        <f>IF(Tartalom!$G$3=1,'Nyelv old'!A166,IF(Tartalom!$G$3=2,'Nyelv old'!B166,IF(Tartalom!$G$3=3,'Nyelv old'!C166,'Nyelv old'!D166)))</f>
        <v>Befektetett eszközök értékesítésének eredménye +/-</v>
      </c>
      <c r="C15" s="796" t="str">
        <f>IF(Tartalom!$G$3=1,'Nyelv old'!B109,IF(Tartalom!$G$3=2,'Nyelv old'!C109,IF(Tartalom!$G$3=3,'Nyelv old'!D109,'Nyelv old'!E112)))</f>
        <v xml:space="preserve">   03. Variations in self-manufactured stoks </v>
      </c>
      <c r="D15" s="796">
        <f>IF(Tartalom!$G$3=1,'Nyelv old'!D109,IF(Tartalom!$G$3=2,'Nyelv old'!E112,IF(Tartalom!$G$3=3,'Nyelv old'!F112,'Nyelv old'!G112)))</f>
        <v>0</v>
      </c>
      <c r="E15" s="797" t="str">
        <f>IF(Tartalom!$G$3=1,'Nyelv old'!E112,IF(Tartalom!$G$3=2,'Nyelv old'!F112,IF(Tartalom!$G$3=3,'Nyelv old'!G112,'Nyelv old'!H109)))</f>
        <v>II.  Értékesítés közvetlen költségei</v>
      </c>
      <c r="F15" s="204"/>
      <c r="G15" s="23">
        <f t="shared" si="0"/>
        <v>0</v>
      </c>
      <c r="H15" s="207"/>
      <c r="I15" s="208"/>
    </row>
    <row r="16" spans="1:10" ht="19.5" customHeight="1" x14ac:dyDescent="0.25">
      <c r="A16" s="112" t="s">
        <v>803</v>
      </c>
      <c r="B16" s="804" t="str">
        <f>IF(Tartalom!$G$3=1,'Nyelv old'!A167,IF(Tartalom!$G$3=2,'Nyelv old'!B167,IF(Tartalom!$G$3=3,'Nyelv old'!C167,'Nyelv old'!D167)))</f>
        <v>Szállítói kötelezettség változása +/-</v>
      </c>
      <c r="C16" s="805" t="str">
        <f>IF(Tartalom!$G$3=1,'Nyelv old'!B110,IF(Tartalom!$G$3=2,'Nyelv old'!C110,IF(Tartalom!$G$3=3,'Nyelv old'!D110,'Nyelv old'!E113)))</f>
        <v xml:space="preserve">   04. Own work capitalised </v>
      </c>
      <c r="D16" s="805">
        <f>IF(Tartalom!$G$3=1,'Nyelv old'!D110,IF(Tartalom!$G$3=2,'Nyelv old'!E113,IF(Tartalom!$G$3=3,'Nyelv old'!F113,'Nyelv old'!G113)))</f>
        <v>0</v>
      </c>
      <c r="E16" s="806" t="str">
        <f>IF(Tartalom!$G$3=1,'Nyelv old'!E113,IF(Tartalom!$G$3=2,'Nyelv old'!F113,IF(Tartalom!$G$3=3,'Nyelv old'!G113,'Nyelv old'!H110)))</f>
        <v>III. Értékesítés bruttó eredménye</v>
      </c>
      <c r="F16" s="204"/>
      <c r="G16" s="23">
        <f t="shared" si="0"/>
        <v>0</v>
      </c>
      <c r="H16" s="202">
        <f>Import_M!F99-Import_M!D99</f>
        <v>0</v>
      </c>
      <c r="I16" s="209"/>
    </row>
    <row r="17" spans="1:9" ht="19.5" customHeight="1" x14ac:dyDescent="0.25">
      <c r="A17" s="112" t="s">
        <v>804</v>
      </c>
      <c r="B17" s="795" t="str">
        <f>IF(Tartalom!$G$3=1,'Nyelv old'!A168,IF(Tartalom!$G$3=2,'Nyelv old'!B168,IF(Tartalom!$G$3=3,'Nyelv old'!C168,'Nyelv old'!D168)))</f>
        <v>Egyéb rövidlejáratú kötelezettség változása +/-</v>
      </c>
      <c r="C17" s="796" t="str">
        <f>IF(Tartalom!$G$3=1,'Nyelv old'!B111,IF(Tartalom!$G$3=2,'Nyelv old'!C111,IF(Tartalom!$G$3=3,'Nyelv old'!D111,'Nyelv old'!E114)))</f>
        <v>II.  OWN PERFORMANCE CAPITALISED (3±4)</v>
      </c>
      <c r="D17" s="796">
        <f>IF(Tartalom!$G$3=1,'Nyelv old'!D111,IF(Tartalom!$G$3=2,'Nyelv old'!E114,IF(Tartalom!$G$3=3,'Nyelv old'!F114,'Nyelv old'!G114)))</f>
        <v>0</v>
      </c>
      <c r="E17" s="797" t="str">
        <f>IF(Tartalom!$G$3=1,'Nyelv old'!E114,IF(Tartalom!$G$3=2,'Nyelv old'!F114,IF(Tartalom!$G$3=3,'Nyelv old'!G114,'Nyelv old'!H111)))</f>
        <v xml:space="preserve">   06. Értékesítési, forgalmazási költségek</v>
      </c>
      <c r="F17" s="204"/>
      <c r="G17" s="23">
        <f t="shared" si="0"/>
        <v>0</v>
      </c>
      <c r="H17" s="202">
        <f>(Import_M!F98+Import_M!F100+Import_M!F101+Import_M!F102+Import_M!F103+Import_M!F104)-(Import_M!D98+Import_M!D100+Import_M!D101+Import_M!D102+Import_M!D103+Import_M!D104)</f>
        <v>0</v>
      </c>
      <c r="I17" s="209"/>
    </row>
    <row r="18" spans="1:9" ht="19.5" customHeight="1" x14ac:dyDescent="0.25">
      <c r="A18" s="112" t="s">
        <v>805</v>
      </c>
      <c r="B18" s="804" t="str">
        <f>IF(Tartalom!$G$3=1,'Nyelv old'!A169,IF(Tartalom!$G$3=2,'Nyelv old'!B169,IF(Tartalom!$G$3=3,'Nyelv old'!C169,'Nyelv old'!D169)))</f>
        <v>Passzív időbeli elhatárolások változása +/-</v>
      </c>
      <c r="C18" s="805" t="str">
        <f>IF(Tartalom!$G$3=1,'Nyelv old'!B112,IF(Tartalom!$G$3=2,'Nyelv old'!C112,IF(Tartalom!$G$3=3,'Nyelv old'!D112,'Nyelv old'!E115)))</f>
        <v xml:space="preserve">III. OTHER INCOME </v>
      </c>
      <c r="D18" s="805">
        <f>IF(Tartalom!$G$3=1,'Nyelv old'!D112,IF(Tartalom!$G$3=2,'Nyelv old'!E115,IF(Tartalom!$G$3=3,'Nyelv old'!F115,'Nyelv old'!G115)))</f>
        <v>0</v>
      </c>
      <c r="E18" s="806" t="str">
        <f>IF(Tartalom!$G$3=1,'Nyelv old'!E115,IF(Tartalom!$G$3=2,'Nyelv old'!F115,IF(Tartalom!$G$3=3,'Nyelv old'!G115,'Nyelv old'!H112)))</f>
        <v xml:space="preserve">   07. Igazgatási költségek</v>
      </c>
      <c r="F18" s="204"/>
      <c r="G18" s="23">
        <f t="shared" si="0"/>
        <v>0</v>
      </c>
      <c r="H18" s="202">
        <f>Import_M!F107-Import_M!D107</f>
        <v>0</v>
      </c>
      <c r="I18" s="209"/>
    </row>
    <row r="19" spans="1:9" ht="19.5" customHeight="1" x14ac:dyDescent="0.25">
      <c r="A19" s="112" t="s">
        <v>178</v>
      </c>
      <c r="B19" s="795" t="str">
        <f>IF(Tartalom!$G$3=1,'Nyelv old'!A170,IF(Tartalom!$G$3=2,'Nyelv old'!B170,IF(Tartalom!$G$3=3,'Nyelv old'!C170,'Nyelv old'!D170)))</f>
        <v>Vevő követelés változása +/-</v>
      </c>
      <c r="C19" s="796" t="str">
        <f>IF(Tartalom!$G$3=1,'Nyelv old'!B113,IF(Tartalom!$G$3=2,'Nyelv old'!C113,IF(Tartalom!$G$3=3,'Nyelv old'!D113,'Nyelv old'!E116)))</f>
        <v xml:space="preserve">  including: loss in value marked back</v>
      </c>
      <c r="D19" s="796">
        <f>IF(Tartalom!$G$3=1,'Nyelv old'!D113,IF(Tartalom!$G$3=2,'Nyelv old'!E116,IF(Tartalom!$G$3=3,'Nyelv old'!F116,'Nyelv old'!G116)))</f>
        <v>0</v>
      </c>
      <c r="E19" s="797" t="str">
        <f>IF(Tartalom!$G$3=1,'Nyelv old'!E116,IF(Tartalom!$G$3=2,'Nyelv old'!F116,IF(Tartalom!$G$3=3,'Nyelv old'!G116,'Nyelv old'!H113)))</f>
        <v xml:space="preserve">   08. Egyéb általános költségek</v>
      </c>
      <c r="F19" s="204"/>
      <c r="G19" s="23">
        <f t="shared" si="0"/>
        <v>0</v>
      </c>
      <c r="H19" s="202">
        <f>(Import_M!D40-Import_M!F40)</f>
        <v>0</v>
      </c>
      <c r="I19" s="205"/>
    </row>
    <row r="20" spans="1:9" ht="19.5" customHeight="1" x14ac:dyDescent="0.25">
      <c r="A20" s="112" t="s">
        <v>209</v>
      </c>
      <c r="B20" s="804" t="str">
        <f>IF(Tartalom!$G$3=1,'Nyelv old'!A171,IF(Tartalom!$G$3=2,'Nyelv old'!B171,IF(Tartalom!$G$3=3,'Nyelv old'!C171,'Nyelv old'!D171)))</f>
        <v>Forgóeszközök (vevőkövetelés és pénzeszköz nélkül) változása +/-</v>
      </c>
      <c r="C20" s="805" t="str">
        <f>IF(Tartalom!$G$3=1,'Nyelv old'!B114,IF(Tartalom!$G$3=2,'Nyelv old'!C114,IF(Tartalom!$G$3=3,'Nyelv old'!D114,'Nyelv old'!E117)))</f>
        <v xml:space="preserve">   05. Raw materials and consumables </v>
      </c>
      <c r="D20" s="805">
        <f>IF(Tartalom!$G$3=1,'Nyelv old'!D114,IF(Tartalom!$G$3=2,'Nyelv old'!E117,IF(Tartalom!$G$3=3,'Nyelv old'!F117,'Nyelv old'!G117)))</f>
        <v>0</v>
      </c>
      <c r="E20" s="806" t="str">
        <f>IF(Tartalom!$G$3=1,'Nyelv old'!E117,IF(Tartalom!$G$3=2,'Nyelv old'!F117,IF(Tartalom!$G$3=3,'Nyelv old'!G117,'Nyelv old'!H114)))</f>
        <v>IV. Az értékesítés közvetett költségei</v>
      </c>
      <c r="F20" s="204"/>
      <c r="G20" s="23">
        <f t="shared" si="0"/>
        <v>0</v>
      </c>
      <c r="H20" s="202">
        <f>(Import_M!D31-Import_M!D40-Import_M!D55)-(Import_M!F31-Import_M!F40-Import_M!F55)</f>
        <v>0</v>
      </c>
      <c r="I20" s="206"/>
    </row>
    <row r="21" spans="1:9" ht="19.5" customHeight="1" x14ac:dyDescent="0.25">
      <c r="A21" s="112" t="s">
        <v>210</v>
      </c>
      <c r="B21" s="795" t="str">
        <f>IF(Tartalom!$G$3=1,'Nyelv old'!A172,IF(Tartalom!$G$3=2,'Nyelv old'!B172,IF(Tartalom!$G$3=3,'Nyelv old'!C172,'Nyelv old'!D172)))</f>
        <v>Aktív időbeli elhatárolások változása +/-</v>
      </c>
      <c r="C21" s="796" t="str">
        <f>IF(Tartalom!$G$3=1,'Nyelv old'!B115,IF(Tartalom!$G$3=2,'Nyelv old'!C115,IF(Tartalom!$G$3=3,'Nyelv old'!D115,'Nyelv old'!#REF!)))</f>
        <v xml:space="preserve">   06. Contracted services </v>
      </c>
      <c r="D21" s="796">
        <f>IF(Tartalom!$G$3=1,'Nyelv old'!D115,IF(Tartalom!$G$3=2,'Nyelv old'!#REF!,IF(Tartalom!$G$3=3,'Nyelv old'!#REF!,'Nyelv old'!#REF!)))</f>
        <v>0</v>
      </c>
      <c r="E21" s="797" t="e">
        <f>IF(Tartalom!$G$3=1,'Nyelv old'!#REF!,IF(Tartalom!$G$3=2,'Nyelv old'!#REF!,IF(Tartalom!$G$3=3,'Nyelv old'!#REF!,'Nyelv old'!H115)))</f>
        <v>#REF!</v>
      </c>
      <c r="F21" s="204"/>
      <c r="G21" s="23">
        <f t="shared" si="0"/>
        <v>0</v>
      </c>
      <c r="H21" s="202">
        <f>Import_M!D58-Import_M!F58</f>
        <v>0</v>
      </c>
      <c r="I21" s="206"/>
    </row>
    <row r="22" spans="1:9" ht="19.5" customHeight="1" x14ac:dyDescent="0.25">
      <c r="A22" s="112" t="s">
        <v>212</v>
      </c>
      <c r="B22" s="804" t="str">
        <f>IF(Tartalom!$G$3=1,'Nyelv old'!A173,IF(Tartalom!$G$3=2,'Nyelv old'!B173,IF(Tartalom!$G$3=3,'Nyelv old'!C173,'Nyelv old'!D173)))</f>
        <v>Fizetett, fizetendő adó (nyereség után) -</v>
      </c>
      <c r="C22" s="805" t="str">
        <f>IF(Tartalom!$G$3=1,'Nyelv old'!B116,IF(Tartalom!$G$3=2,'Nyelv old'!C116,IF(Tartalom!$G$3=3,'Nyelv old'!D116,'Nyelv old'!#REF!)))</f>
        <v xml:space="preserve">   07. Other service activities </v>
      </c>
      <c r="D22" s="805">
        <f>IF(Tartalom!$G$3=1,'Nyelv old'!D116,IF(Tartalom!$G$3=2,'Nyelv old'!#REF!,IF(Tartalom!$G$3=3,'Nyelv old'!#REF!,'Nyelv old'!#REF!)))</f>
        <v>0</v>
      </c>
      <c r="E22" s="806" t="e">
        <f>IF(Tartalom!$G$3=1,'Nyelv old'!#REF!,IF(Tartalom!$G$3=2,'Nyelv old'!#REF!,IF(Tartalom!$G$3=3,'Nyelv old'!#REF!,'Nyelv old'!H116)))</f>
        <v>#REF!</v>
      </c>
      <c r="F22" s="204"/>
      <c r="G22" s="23">
        <f t="shared" si="0"/>
        <v>0</v>
      </c>
      <c r="H22" s="203">
        <f>Import_O!F48*-1</f>
        <v>0</v>
      </c>
      <c r="I22" s="206"/>
    </row>
    <row r="23" spans="1:9" ht="19.5" customHeight="1" x14ac:dyDescent="0.25">
      <c r="A23" s="112" t="s">
        <v>620</v>
      </c>
      <c r="B23" s="795" t="str">
        <f>IF(Tartalom!$G$3=1,'Nyelv old'!A174,IF(Tartalom!$G$3=2,'Nyelv old'!B174,IF(Tartalom!$G$3=3,'Nyelv old'!C174,'Nyelv old'!D174)))</f>
        <v>Fizetett, fizetendő osztalék, részesedés -</v>
      </c>
      <c r="C23" s="796" t="str">
        <f>IF(Tartalom!$G$3=1,'Nyelv old'!B117,IF(Tartalom!$G$3=2,'Nyelv old'!C117,IF(Tartalom!$G$3=3,'Nyelv old'!D117,'Nyelv old'!#REF!)))</f>
        <v xml:space="preserve">   08. Original cost of goods sold </v>
      </c>
      <c r="D23" s="796">
        <f>IF(Tartalom!$G$3=1,'Nyelv old'!D117,IF(Tartalom!$G$3=2,'Nyelv old'!#REF!,IF(Tartalom!$G$3=3,'Nyelv old'!#REF!,'Nyelv old'!#REF!)))</f>
        <v>0</v>
      </c>
      <c r="E23" s="797" t="e">
        <f>IF(Tartalom!$G$3=1,'Nyelv old'!#REF!,IF(Tartalom!$G$3=2,'Nyelv old'!#REF!,IF(Tartalom!$G$3=3,'Nyelv old'!#REF!,'Nyelv old'!H117)))</f>
        <v>#REF!</v>
      </c>
      <c r="F23" s="204"/>
      <c r="G23" s="23">
        <f t="shared" si="0"/>
        <v>0</v>
      </c>
      <c r="H23" s="210"/>
      <c r="I23" s="206"/>
    </row>
    <row r="24" spans="1:9" ht="19.5" customHeight="1" x14ac:dyDescent="0.2">
      <c r="A24" s="228" t="s">
        <v>1229</v>
      </c>
      <c r="B24" s="822" t="str">
        <f>IF(Tartalom!$G$3=1,'Nyelv old'!A175,IF(Tartalom!$G$3=2,'Nyelv old'!B175,IF(Tartalom!$G$3=3,'Nyelv old'!C175,'Nyelv old'!D175)))</f>
        <v>Befektetési tevékenységből származó pénzeszközváltozás</v>
      </c>
      <c r="C24" s="823" t="str">
        <f>IF(Tartalom!$G$3=1,'Nyelv old'!B118,IF(Tartalom!$G$3=2,'Nyelv old'!C118,IF(Tartalom!$G$3=3,'Nyelv old'!D118,'Nyelv old'!E118)))</f>
        <v xml:space="preserve">   09. Value of services sold (intermediated)</v>
      </c>
      <c r="D24" s="823">
        <f>IF(Tartalom!$G$3=1,'Nyelv old'!D118,IF(Tartalom!$G$3=2,'Nyelv old'!E118,IF(Tartalom!$G$3=3,'Nyelv old'!F118,'Nyelv old'!G118)))</f>
        <v>0</v>
      </c>
      <c r="E24" s="824" t="str">
        <f>IF(Tartalom!$G$3=1,'Nyelv old'!E118,IF(Tartalom!$G$3=2,'Nyelv old'!F118,IF(Tartalom!$G$3=3,'Nyelv old'!G118,'Nyelv old'!H118)))</f>
        <v>V . EGYÉB BEVÉTELEK</v>
      </c>
      <c r="F24" s="24">
        <f>SUM(F25:F27)</f>
        <v>0</v>
      </c>
      <c r="G24" s="25">
        <f>SUM(G25:G27)</f>
        <v>0</v>
      </c>
      <c r="H24" s="229">
        <f>SUM(H25:H27)</f>
        <v>0</v>
      </c>
      <c r="I24" s="230"/>
    </row>
    <row r="25" spans="1:9" ht="19.5" customHeight="1" x14ac:dyDescent="0.25">
      <c r="A25" s="112" t="s">
        <v>1128</v>
      </c>
      <c r="B25" s="795" t="str">
        <f>IF(Tartalom!$G$3=1,'Nyelv old'!A176,IF(Tartalom!$G$3=2,'Nyelv old'!B176,IF(Tartalom!$G$3=3,'Nyelv old'!C176,'Nyelv old'!D176)))</f>
        <v>Befektetett eszközök beszerzése -</v>
      </c>
      <c r="C25" s="796" t="str">
        <f>IF(Tartalom!$G$3=1,'Nyelv old'!B119,IF(Tartalom!$G$3=2,'Nyelv old'!C119,IF(Tartalom!$G$3=3,'Nyelv old'!D119,'Nyelv old'!E119)))</f>
        <v>IV. MATERIAL COSTS  (5+6+7+8+9)</v>
      </c>
      <c r="D25" s="796">
        <f>IF(Tartalom!$G$3=1,'Nyelv old'!D119,IF(Tartalom!$G$3=2,'Nyelv old'!E119,IF(Tartalom!$G$3=3,'Nyelv old'!F119,'Nyelv old'!G119)))</f>
        <v>0</v>
      </c>
      <c r="E25" s="797" t="str">
        <f>IF(Tartalom!$G$3=1,'Nyelv old'!E119,IF(Tartalom!$G$3=2,'Nyelv old'!F119,IF(Tartalom!$G$3=3,'Nyelv old'!G119,'Nyelv old'!H119)))</f>
        <v xml:space="preserve">  Ebből: visszaírt értékvesztés</v>
      </c>
      <c r="F25" s="204"/>
      <c r="G25" s="23">
        <f t="shared" si="0"/>
        <v>0</v>
      </c>
      <c r="H25" s="210"/>
      <c r="I25" s="205"/>
    </row>
    <row r="26" spans="1:9" ht="19.5" customHeight="1" x14ac:dyDescent="0.25">
      <c r="A26" s="112" t="s">
        <v>1130</v>
      </c>
      <c r="B26" s="804" t="str">
        <f>IF(Tartalom!$G$3=1,'Nyelv old'!A177,IF(Tartalom!$G$3=2,'Nyelv old'!B177,IF(Tartalom!$G$3=3,'Nyelv old'!C177,'Nyelv old'!D177)))</f>
        <v>Befektetett eszközök eladása +</v>
      </c>
      <c r="C26" s="805" t="str">
        <f>IF(Tartalom!$G$3=1,'Nyelv old'!B120,IF(Tartalom!$G$3=2,'Nyelv old'!C120,IF(Tartalom!$G$3=3,'Nyelv old'!D120,'Nyelv old'!E120)))</f>
        <v xml:space="preserve">   10. Wages and salaries </v>
      </c>
      <c r="D26" s="805">
        <f>IF(Tartalom!$G$3=1,'Nyelv old'!D120,IF(Tartalom!$G$3=2,'Nyelv old'!E120,IF(Tartalom!$G$3=3,'Nyelv old'!F120,'Nyelv old'!G120)))</f>
        <v>0</v>
      </c>
      <c r="E26" s="806" t="str">
        <f>IF(Tartalom!$G$3=1,'Nyelv old'!E120,IF(Tartalom!$G$3=2,'Nyelv old'!F120,IF(Tartalom!$G$3=3,'Nyelv old'!G120,'Nyelv old'!H120)))</f>
        <v>VI. EGYÉB RÁFORDÍTÁSOK</v>
      </c>
      <c r="F26" s="204"/>
      <c r="G26" s="23">
        <f t="shared" si="0"/>
        <v>0</v>
      </c>
      <c r="H26" s="210"/>
      <c r="I26" s="205"/>
    </row>
    <row r="27" spans="1:9" ht="19.5" customHeight="1" x14ac:dyDescent="0.25">
      <c r="A27" s="112" t="s">
        <v>1132</v>
      </c>
      <c r="B27" s="795" t="str">
        <f>IF(Tartalom!$G$3=1,'Nyelv old'!A178,IF(Tartalom!$G$3=2,'Nyelv old'!B178,IF(Tartalom!$G$3=3,'Nyelv old'!C178,'Nyelv old'!D178)))</f>
        <v>Kapott osztalék, részesedés +</v>
      </c>
      <c r="C27" s="796" t="str">
        <f>IF(Tartalom!$G$3=1,'Nyelv old'!B121,IF(Tartalom!$G$3=2,'Nyelv old'!C121,IF(Tartalom!$G$3=3,'Nyelv old'!D121,'Nyelv old'!E121)))</f>
        <v xml:space="preserve">   11. Other employee benefits </v>
      </c>
      <c r="D27" s="796">
        <f>IF(Tartalom!$G$3=1,'Nyelv old'!D121,IF(Tartalom!$G$3=2,'Nyelv old'!E121,IF(Tartalom!$G$3=3,'Nyelv old'!F121,'Nyelv old'!G121)))</f>
        <v>0</v>
      </c>
      <c r="E27" s="797" t="str">
        <f>IF(Tartalom!$G$3=1,'Nyelv old'!E121,IF(Tartalom!$G$3=2,'Nyelv old'!F121,IF(Tartalom!$G$3=3,'Nyelv old'!G121,'Nyelv old'!H121)))</f>
        <v xml:space="preserve">  Ebből: értékvesztés</v>
      </c>
      <c r="F27" s="204"/>
      <c r="G27" s="23">
        <f t="shared" si="0"/>
        <v>0</v>
      </c>
      <c r="H27" s="210"/>
      <c r="I27" s="205"/>
    </row>
    <row r="28" spans="1:9" ht="19.5" customHeight="1" x14ac:dyDescent="0.2">
      <c r="A28" s="228" t="s">
        <v>1230</v>
      </c>
      <c r="B28" s="792" t="str">
        <f>IF(Tartalom!$G$3=1,'Nyelv old'!A179,IF(Tartalom!$G$3=2,'Nyelv old'!B179,IF(Tartalom!$G$3=3,'Nyelv old'!C179,'Nyelv old'!D179)))</f>
        <v>Pénzügyi műveletekből származó pénzeszköz-változás</v>
      </c>
      <c r="C28" s="793" t="str">
        <f>IF(Tartalom!$G$3=1,'Nyelv old'!B122,IF(Tartalom!$G$3=2,'Nyelv old'!C122,IF(Tartalom!$G$3=3,'Nyelv old'!D122,'Nyelv old'!E122)))</f>
        <v xml:space="preserve">   12. Contributions on wages and salaries </v>
      </c>
      <c r="D28" s="793">
        <f>IF(Tartalom!$G$3=1,'Nyelv old'!D122,IF(Tartalom!$G$3=2,'Nyelv old'!E122,IF(Tartalom!$G$3=3,'Nyelv old'!F122,'Nyelv old'!G122)))</f>
        <v>0</v>
      </c>
      <c r="E28" s="794">
        <f>IF(Tartalom!$G$3=1,'Nyelv old'!E122,IF(Tartalom!$G$3=2,'Nyelv old'!F122,IF(Tartalom!$G$3=3,'Nyelv old'!G122,'Nyelv old'!H122)))</f>
        <v>0</v>
      </c>
      <c r="F28" s="24">
        <f>SUM(F29:F39)</f>
        <v>0</v>
      </c>
      <c r="G28" s="27">
        <f>SUM(G29:G39)</f>
        <v>0</v>
      </c>
      <c r="H28" s="231">
        <f>SUM(H29:H39)</f>
        <v>0</v>
      </c>
      <c r="I28" s="230"/>
    </row>
    <row r="29" spans="1:9" ht="19.5" customHeight="1" x14ac:dyDescent="0.25">
      <c r="A29" s="112" t="s">
        <v>1108</v>
      </c>
      <c r="B29" s="795" t="str">
        <f>IF(Tartalom!$G$3=1,'Nyelv old'!A180,IF(Tartalom!$G$3=2,'Nyelv old'!B180,IF(Tartalom!$G$3=3,'Nyelv old'!C180,'Nyelv old'!D180)))</f>
        <v>Részvénykibocsátás, tőkebevonás bevétele +</v>
      </c>
      <c r="C29" s="796" t="str">
        <f>IF(Tartalom!$G$3=1,'Nyelv old'!B123,IF(Tartalom!$G$3=2,'Nyelv old'!C123,IF(Tartalom!$G$3=3,'Nyelv old'!D123,'Nyelv old'!E123)))</f>
        <v>V.   STAFF COSTS  (10+11+12)</v>
      </c>
      <c r="D29" s="796">
        <f>IF(Tartalom!$G$3=1,'Nyelv old'!D123,IF(Tartalom!$G$3=2,'Nyelv old'!E123,IF(Tartalom!$G$3=3,'Nyelv old'!F123,'Nyelv old'!G123)))</f>
        <v>0</v>
      </c>
      <c r="E29" s="797">
        <f>IF(Tartalom!$G$3=1,'Nyelv old'!E123,IF(Tartalom!$G$3=2,'Nyelv old'!F123,IF(Tartalom!$G$3=3,'Nyelv old'!G123,'Nyelv old'!H123)))</f>
        <v>0</v>
      </c>
      <c r="F29" s="204"/>
      <c r="G29" s="23">
        <f t="shared" si="0"/>
        <v>0</v>
      </c>
      <c r="H29" s="211"/>
      <c r="I29" s="208"/>
    </row>
    <row r="30" spans="1:9" ht="19.5" customHeight="1" x14ac:dyDescent="0.25">
      <c r="A30" s="232" t="s">
        <v>1110</v>
      </c>
      <c r="B30" s="804" t="str">
        <f>IF(Tartalom!$G$3=1,'Nyelv old'!A181,IF(Tartalom!$G$3=2,'Nyelv old'!B181,IF(Tartalom!$G$3=3,'Nyelv old'!C181,'Nyelv old'!D181)))</f>
        <v>Kötvény, hitelviszonyt megtestesítő értékpapír kibocsátásának bevétele +</v>
      </c>
      <c r="C30" s="805" t="str">
        <f>IF(Tartalom!$G$3=1,'Nyelv old'!B124,IF(Tartalom!$G$3=2,'Nyelv old'!C124,IF(Tartalom!$G$3=3,'Nyelv old'!D124,'Nyelv old'!E124)))</f>
        <v xml:space="preserve">VI.  DEPRECIATION </v>
      </c>
      <c r="D30" s="805">
        <f>IF(Tartalom!$G$3=1,'Nyelv old'!D124,IF(Tartalom!$G$3=2,'Nyelv old'!E124,IF(Tartalom!$G$3=3,'Nyelv old'!F124,'Nyelv old'!G124)))</f>
        <v>0</v>
      </c>
      <c r="E30" s="806">
        <f>IF(Tartalom!$G$3=1,'Nyelv old'!E124,IF(Tartalom!$G$3=2,'Nyelv old'!F124,IF(Tartalom!$G$3=3,'Nyelv old'!G124,'Nyelv old'!H124)))</f>
        <v>0</v>
      </c>
      <c r="F30" s="212"/>
      <c r="G30" s="23">
        <f t="shared" si="0"/>
        <v>0</v>
      </c>
      <c r="H30" s="213"/>
      <c r="I30" s="205"/>
    </row>
    <row r="31" spans="1:9" ht="19.5" customHeight="1" x14ac:dyDescent="0.25">
      <c r="A31" s="112" t="s">
        <v>1215</v>
      </c>
      <c r="B31" s="795" t="str">
        <f>IF(Tartalom!$G$3=1,'Nyelv old'!A182,IF(Tartalom!$G$3=2,'Nyelv old'!B182,IF(Tartalom!$G$3=3,'Nyelv old'!C182,'Nyelv old'!D182)))</f>
        <v>Hitel és kölcsön felvétele +</v>
      </c>
      <c r="C31" s="796" t="str">
        <f>IF(Tartalom!$G$3=1,'Nyelv old'!B125,IF(Tartalom!$G$3=2,'Nyelv old'!C125,IF(Tartalom!$G$3=3,'Nyelv old'!D125,'Nyelv old'!E125)))</f>
        <v xml:space="preserve">VII. OTHER OPERATING CHARGES </v>
      </c>
      <c r="D31" s="796">
        <f>IF(Tartalom!$G$3=1,'Nyelv old'!D125,IF(Tartalom!$G$3=2,'Nyelv old'!E125,IF(Tartalom!$G$3=3,'Nyelv old'!F125,'Nyelv old'!G125)))</f>
        <v>0</v>
      </c>
      <c r="E31" s="797">
        <f>IF(Tartalom!$G$3=1,'Nyelv old'!E125,IF(Tartalom!$G$3=2,'Nyelv old'!F125,IF(Tartalom!$G$3=3,'Nyelv old'!G125,'Nyelv old'!H125)))</f>
        <v>0</v>
      </c>
      <c r="F31" s="214"/>
      <c r="G31" s="23">
        <f t="shared" si="0"/>
        <v>0</v>
      </c>
      <c r="H31" s="211"/>
      <c r="I31" s="208"/>
    </row>
    <row r="32" spans="1:9" ht="27.75" customHeight="1" x14ac:dyDescent="0.25">
      <c r="A32" s="112" t="s">
        <v>1217</v>
      </c>
      <c r="B32" s="804" t="str">
        <f>IF(Tartalom!$G$3=1,'Nyelv old'!A183,IF(Tartalom!$G$3=2,'Nyelv old'!B183,IF(Tartalom!$G$3=3,'Nyelv old'!C183,'Nyelv old'!D183)))</f>
        <v>Hosszú lejáratra nyújtott kölcsönök és elhelyezett bankbetétek törlesztése, megszüntetése, beváltása +</v>
      </c>
      <c r="C32" s="805" t="str">
        <f>IF(Tartalom!$G$3=1,'Nyelv old'!B126,IF(Tartalom!$G$3=2,'Nyelv old'!C126,IF(Tartalom!$G$3=3,'Nyelv old'!D126,'Nyelv old'!E126)))</f>
        <v xml:space="preserve">  including: loss in value </v>
      </c>
      <c r="D32" s="805">
        <f>IF(Tartalom!$G$3=1,'Nyelv old'!D126,IF(Tartalom!$G$3=2,'Nyelv old'!E126,IF(Tartalom!$G$3=3,'Nyelv old'!F126,'Nyelv old'!G126)))</f>
        <v>0</v>
      </c>
      <c r="E32" s="806">
        <f>IF(Tartalom!$G$3=1,'Nyelv old'!E126,IF(Tartalom!$G$3=2,'Nyelv old'!F126,IF(Tartalom!$G$3=3,'Nyelv old'!G126,'Nyelv old'!H126)))</f>
        <v>0</v>
      </c>
      <c r="F32" s="214"/>
      <c r="G32" s="23">
        <f t="shared" si="0"/>
        <v>0</v>
      </c>
      <c r="H32" s="213"/>
      <c r="I32" s="205"/>
    </row>
    <row r="33" spans="1:9" ht="19.5" customHeight="1" x14ac:dyDescent="0.25">
      <c r="A33" s="112" t="s">
        <v>367</v>
      </c>
      <c r="B33" s="795" t="str">
        <f>IF(Tartalom!$G$3=1,'Nyelv old'!A184,IF(Tartalom!$G$3=2,'Nyelv old'!B184,IF(Tartalom!$G$3=3,'Nyelv old'!C184,'Nyelv old'!D184)))</f>
        <v>Véglegesen kapott pénzeszköz +</v>
      </c>
      <c r="C33" s="796" t="str">
        <f>IF(Tartalom!$G$3=1,'Nyelv old'!B127,IF(Tartalom!$G$3=2,'Nyelv old'!C127,IF(Tartalom!$G$3=3,'Nyelv old'!D127,'Nyelv old'!E127)))</f>
        <v>A. INCOME FROM OPERATIONS I±II+III-IV--V-VI-VII)</v>
      </c>
      <c r="D33" s="796">
        <f>IF(Tartalom!$G$3=1,'Nyelv old'!D127,IF(Tartalom!$G$3=2,'Nyelv old'!E127,IF(Tartalom!$G$3=3,'Nyelv old'!F127,'Nyelv old'!G127)))</f>
        <v>0</v>
      </c>
      <c r="E33" s="797" t="str">
        <f>IF(Tartalom!$G$3=1,'Nyelv old'!E127,IF(Tartalom!$G$3=2,'Nyelv old'!F127,IF(Tartalom!$G$3=3,'Nyelv old'!G127,'Nyelv old'!H127)))</f>
        <v>A. ÜZEMI (üzleti)TEVÉKENYSÉG EREDMÉNYE(±III-IV+V-VI)</v>
      </c>
      <c r="F33" s="214"/>
      <c r="G33" s="23">
        <f t="shared" si="0"/>
        <v>0</v>
      </c>
      <c r="H33" s="213"/>
      <c r="I33" s="205"/>
    </row>
    <row r="34" spans="1:9" ht="19.5" customHeight="1" x14ac:dyDescent="0.25">
      <c r="A34" s="112" t="s">
        <v>1091</v>
      </c>
      <c r="B34" s="795" t="str">
        <f>IF(Tartalom!$G$3=1,'Nyelv old'!A185,IF(Tartalom!$G$3=2,'Nyelv old'!B185,IF(Tartalom!$G$3=3,'Nyelv old'!C185,'Nyelv old'!D185)))</f>
        <v>Részvénybevonás, tőkekivonás (tőkeleszállítás) -</v>
      </c>
      <c r="C34" s="796" t="str">
        <f>IF(Tartalom!$G$3=1,'Nyelv old'!B128,IF(Tartalom!$G$3=2,'Nyelv old'!C128,IF(Tartalom!$G$3=3,'Nyelv old'!D128,'Nyelv old'!E128)))</f>
        <v xml:space="preserve">   13. Dividends and profit-sharing (receive or due) </v>
      </c>
      <c r="D34" s="796">
        <f>IF(Tartalom!$G$3=1,'Nyelv old'!D128,IF(Tartalom!$G$3=2,'Nyelv old'!E128,IF(Tartalom!$G$3=3,'Nyelv old'!F128,'Nyelv old'!G128)))</f>
        <v>0</v>
      </c>
      <c r="E34" s="797" t="str">
        <f>IF(Tartalom!$G$3=1,'Nyelv old'!E128,IF(Tartalom!$G$3=2,'Nyelv old'!F128,IF(Tartalom!$G$3=3,'Nyelv old'!G128,'Nyelv old'!H128)))</f>
        <v xml:space="preserve">   09. Kapott (járó) osztalék és részesedés</v>
      </c>
      <c r="F34" s="214"/>
      <c r="G34" s="23">
        <f t="shared" si="0"/>
        <v>0</v>
      </c>
      <c r="H34" s="211"/>
      <c r="I34" s="208"/>
    </row>
    <row r="35" spans="1:9" ht="19.5" customHeight="1" x14ac:dyDescent="0.25">
      <c r="A35" s="112" t="s">
        <v>1250</v>
      </c>
      <c r="B35" s="804" t="str">
        <f>IF(Tartalom!$G$3=1,'Nyelv old'!A186,IF(Tartalom!$G$3=2,'Nyelv old'!B186,IF(Tartalom!$G$3=3,'Nyelv old'!C186,'Nyelv old'!D186)))</f>
        <v>Kötvény és hitelviszonyt megtestesítő értékpapír visszafizetése -</v>
      </c>
      <c r="C35" s="805" t="str">
        <f>IF(Tartalom!$G$3=1,'Nyelv old'!B129,IF(Tartalom!$G$3=2,'Nyelv old'!C129,IF(Tartalom!$G$3=3,'Nyelv old'!D129,'Nyelv old'!E129)))</f>
        <v xml:space="preserve">  including: from affiliated undertakings </v>
      </c>
      <c r="D35" s="805">
        <f>IF(Tartalom!$G$3=1,'Nyelv old'!D129,IF(Tartalom!$G$3=2,'Nyelv old'!E129,IF(Tartalom!$G$3=3,'Nyelv old'!F129,'Nyelv old'!G129)))</f>
        <v>0</v>
      </c>
      <c r="E35" s="806" t="str">
        <f>IF(Tartalom!$G$3=1,'Nyelv old'!E129,IF(Tartalom!$G$3=2,'Nyelv old'!F129,IF(Tartalom!$G$3=3,'Nyelv old'!G129,'Nyelv old'!H129)))</f>
        <v xml:space="preserve">  Ebből: kapcsolt vállalkozástól kapott</v>
      </c>
      <c r="F35" s="214"/>
      <c r="G35" s="23">
        <f t="shared" si="0"/>
        <v>0</v>
      </c>
      <c r="H35" s="213"/>
      <c r="I35" s="205"/>
    </row>
    <row r="36" spans="1:9" ht="19.5" customHeight="1" x14ac:dyDescent="0.25">
      <c r="A36" s="112" t="s">
        <v>1077</v>
      </c>
      <c r="B36" s="795" t="str">
        <f>IF(Tartalom!$G$3=1,'Nyelv old'!A187,IF(Tartalom!$G$3=2,'Nyelv old'!B187,IF(Tartalom!$G$3=3,'Nyelv old'!C187,'Nyelv old'!D187)))</f>
        <v>Hitel és kölcsön törlesztése, visszafizetése -</v>
      </c>
      <c r="C36" s="796" t="str">
        <f>IF(Tartalom!$G$3=1,'Nyelv old'!B130,IF(Tartalom!$G$3=2,'Nyelv old'!C130,IF(Tartalom!$G$3=3,'Nyelv old'!D130,'Nyelv old'!E130)))</f>
        <v xml:space="preserve">   14. Capital gains on investments </v>
      </c>
      <c r="D36" s="796">
        <f>IF(Tartalom!$G$3=1,'Nyelv old'!D130,IF(Tartalom!$G$3=2,'Nyelv old'!E130,IF(Tartalom!$G$3=3,'Nyelv old'!F130,'Nyelv old'!G130)))</f>
        <v>0</v>
      </c>
      <c r="E36" s="797" t="str">
        <f>IF(Tartalom!$G$3=1,'Nyelv old'!E130,IF(Tartalom!$G$3=2,'Nyelv old'!F130,IF(Tartalom!$G$3=3,'Nyelv old'!G130,'Nyelv old'!H130)))</f>
        <v xml:space="preserve">   10. Részesedések értékesítésének árfolyamnyeresége</v>
      </c>
      <c r="F36" s="214"/>
      <c r="G36" s="23">
        <f t="shared" si="0"/>
        <v>0</v>
      </c>
      <c r="H36" s="211"/>
      <c r="I36" s="208"/>
    </row>
    <row r="37" spans="1:9" ht="19.5" customHeight="1" x14ac:dyDescent="0.25">
      <c r="A37" s="112" t="s">
        <v>274</v>
      </c>
      <c r="B37" s="804" t="str">
        <f>IF(Tartalom!$G$3=1,'Nyelv old'!A188,IF(Tartalom!$G$3=2,'Nyelv old'!B188,IF(Tartalom!$G$3=3,'Nyelv old'!C188,'Nyelv old'!D188)))</f>
        <v>Hosszú lejáratra nyújtott kölcsönök és elhelyezett bankbetétek -</v>
      </c>
      <c r="C37" s="805" t="str">
        <f>IF(Tartalom!$G$3=1,'Nyelv old'!B131,IF(Tartalom!$G$3=2,'Nyelv old'!C131,IF(Tartalom!$G$3=3,'Nyelv old'!D131,'Nyelv old'!E131)))</f>
        <v xml:space="preserve">  including: from affiliated undertakings  </v>
      </c>
      <c r="D37" s="805">
        <f>IF(Tartalom!$G$3=1,'Nyelv old'!D131,IF(Tartalom!$G$3=2,'Nyelv old'!E131,IF(Tartalom!$G$3=3,'Nyelv old'!F131,'Nyelv old'!G131)))</f>
        <v>0</v>
      </c>
      <c r="E37" s="806" t="str">
        <f>IF(Tartalom!$G$3=1,'Nyelv old'!E131,IF(Tartalom!$G$3=2,'Nyelv old'!F131,IF(Tartalom!$G$3=3,'Nyelv old'!G131,'Nyelv old'!H131)))</f>
        <v xml:space="preserve">  Ebből: kapcsolt vállalkozástól kapott </v>
      </c>
      <c r="F37" s="214"/>
      <c r="G37" s="23">
        <f t="shared" si="0"/>
        <v>0</v>
      </c>
      <c r="H37" s="213"/>
      <c r="I37" s="205"/>
    </row>
    <row r="38" spans="1:9" ht="19.5" customHeight="1" x14ac:dyDescent="0.25">
      <c r="A38" s="112" t="s">
        <v>274</v>
      </c>
      <c r="B38" s="795" t="str">
        <f>IF(Tartalom!$G$3=1,'Nyelv old'!A189,IF(Tartalom!$G$3=2,'Nyelv old'!B189,IF(Tartalom!$G$3=3,'Nyelv old'!C189,'Nyelv old'!D189)))</f>
        <v>Véglegesen átadott pénzeszközök -</v>
      </c>
      <c r="C38" s="796" t="str">
        <f>IF(Tartalom!$G$3=1,'Nyelv old'!B132,IF(Tartalom!$G$3=2,'Nyelv old'!C132,IF(Tartalom!$G$3=3,'Nyelv old'!D132,'Nyelv old'!E132)))</f>
        <v xml:space="preserve">   15. Interest and capital gains on financial investments </v>
      </c>
      <c r="D38" s="796">
        <f>IF(Tartalom!$G$3=1,'Nyelv old'!D132,IF(Tartalom!$G$3=2,'Nyelv old'!E132,IF(Tartalom!$G$3=3,'Nyelv old'!F132,'Nyelv old'!G132)))</f>
        <v>0</v>
      </c>
      <c r="E38" s="797" t="str">
        <f>IF(Tartalom!$G$3=1,'Nyelv old'!E132,IF(Tartalom!$G$3=2,'Nyelv old'!F132,IF(Tartalom!$G$3=3,'Nyelv old'!G132,'Nyelv old'!H132)))</f>
        <v xml:space="preserve">   11. Befektetett pénzügyi eszközök kamatai, árfolyamnyeresége</v>
      </c>
      <c r="F38" s="214"/>
      <c r="G38" s="23">
        <f t="shared" si="0"/>
        <v>0</v>
      </c>
      <c r="H38" s="211"/>
      <c r="I38" s="208"/>
    </row>
    <row r="39" spans="1:9" ht="19.5" customHeight="1" x14ac:dyDescent="0.25">
      <c r="A39" s="112" t="s">
        <v>720</v>
      </c>
      <c r="B39" s="804" t="str">
        <f>IF(Tartalom!$G$3=1,'Nyelv old'!A190,IF(Tartalom!$G$3=2,'Nyelv old'!B190,IF(Tartalom!$G$3=3,'Nyelv old'!C190,'Nyelv old'!D190)))</f>
        <v>Alapítókkal szembeni, illetve egyéb hosszú lejáratú kötelezettség  változása +/-</v>
      </c>
      <c r="C39" s="805" t="str">
        <f>IF(Tartalom!$G$3=1,'Nyelv old'!B133,IF(Tartalom!$G$3=2,'Nyelv old'!C133,IF(Tartalom!$G$3=3,'Nyelv old'!D133,'Nyelv old'!E133)))</f>
        <v xml:space="preserve">  including: from affiliated undertakings </v>
      </c>
      <c r="D39" s="805">
        <f>IF(Tartalom!$G$3=1,'Nyelv old'!D133,IF(Tartalom!$G$3=2,'Nyelv old'!E133,IF(Tartalom!$G$3=3,'Nyelv old'!F133,'Nyelv old'!G133)))</f>
        <v>0</v>
      </c>
      <c r="E39" s="806" t="str">
        <f>IF(Tartalom!$G$3=1,'Nyelv old'!E133,IF(Tartalom!$G$3=2,'Nyelv old'!F133,IF(Tartalom!$G$3=3,'Nyelv old'!G133,'Nyelv old'!H133)))</f>
        <v xml:space="preserve">  Ebből: kapcsolt vállalkozásoktól kapott</v>
      </c>
      <c r="F39" s="214"/>
      <c r="G39" s="23">
        <f t="shared" si="0"/>
        <v>0</v>
      </c>
      <c r="H39" s="213"/>
      <c r="I39" s="205"/>
    </row>
    <row r="40" spans="1:9" ht="19.5" customHeight="1" thickBot="1" x14ac:dyDescent="0.25">
      <c r="A40" s="233" t="s">
        <v>668</v>
      </c>
      <c r="B40" s="810" t="str">
        <f>IF(Tartalom!$G$3=1,'Nyelv old'!A191,IF(Tartalom!$G$3=2,'Nyelv old'!B191,IF(Tartalom!$G$3=3,'Nyelv old'!C191,'Nyelv old'!D191)))</f>
        <v>Pénzeszközök változása (±I.±II.±III. sorok)</v>
      </c>
      <c r="C40" s="811" t="str">
        <f>IF(Tartalom!$G$3=1,'Nyelv old'!B134,IF(Tartalom!$G$3=2,'Nyelv old'!C134,IF(Tartalom!$G$3=3,'Nyelv old'!D134,'Nyelv old'!E134)))</f>
        <v xml:space="preserve">   16. Other interest and similar income (received or due) </v>
      </c>
      <c r="D40" s="811">
        <f>IF(Tartalom!$G$3=1,'Nyelv old'!D134,IF(Tartalom!$G$3=2,'Nyelv old'!E134,IF(Tartalom!$G$3=3,'Nyelv old'!F134,'Nyelv old'!G134)))</f>
        <v>0</v>
      </c>
      <c r="E40" s="812" t="str">
        <f>IF(Tartalom!$G$3=1,'Nyelv old'!E134,IF(Tartalom!$G$3=2,'Nyelv old'!F134,IF(Tartalom!$G$3=3,'Nyelv old'!G134,'Nyelv old'!H134)))</f>
        <v xml:space="preserve">   12. Egyéb kapott (járó) kamatok és kamatjellegű bevételek</v>
      </c>
      <c r="F40" s="141">
        <f>F10+F24+F28</f>
        <v>0</v>
      </c>
      <c r="G40" s="142">
        <f>G10+G24+G28</f>
        <v>0</v>
      </c>
      <c r="H40" s="234">
        <f>Import_M!F55-Import_M!D55</f>
        <v>0</v>
      </c>
      <c r="I40" s="235" t="s">
        <v>170</v>
      </c>
    </row>
    <row r="41" spans="1:9" ht="19.5" customHeight="1" x14ac:dyDescent="0.25">
      <c r="A41" s="26"/>
      <c r="B41" s="26"/>
      <c r="C41" s="26"/>
      <c r="D41" s="26"/>
      <c r="E41" s="26"/>
      <c r="F41" s="26"/>
      <c r="G41" s="26"/>
      <c r="H41" s="236"/>
      <c r="I41" s="237"/>
    </row>
    <row r="42" spans="1:9" ht="19.5" customHeight="1" x14ac:dyDescent="0.25">
      <c r="A42" s="83" t="str">
        <f>IF(Tartalom!$G$3=1,'Nyelv old'!$E$10,IF(Tartalom!$G$3=2,'Nyelv old'!$F$10,IF(Tartalom!$G$3=3,'Nyelv old'!$G$10,'Nyelv old'!$H$10)))</f>
        <v xml:space="preserve">,  </v>
      </c>
      <c r="B42" s="26"/>
      <c r="C42" s="26"/>
      <c r="D42" s="123"/>
      <c r="E42" s="238"/>
      <c r="F42" s="238"/>
      <c r="G42" s="238"/>
      <c r="H42" s="123"/>
      <c r="I42" s="237" t="str">
        <f>IF(G40-H40=0,"OK","HIBA")</f>
        <v>OK</v>
      </c>
    </row>
    <row r="43" spans="1:9" ht="19.5" customHeight="1" x14ac:dyDescent="0.25">
      <c r="A43" s="26"/>
      <c r="B43" s="26"/>
      <c r="C43" s="26"/>
      <c r="D43" s="123"/>
      <c r="E43" s="67"/>
      <c r="F43" s="88" t="str">
        <f>IF(Tartalom!$G$3=1,'Nyelv old'!$E$8,IF(Tartalom!$G$3=2,'Nyelv old'!$F$8,IF(Tartalom!$G$3=3,'Nyelv old'!$G$8,'Nyelv old'!$H$8)))</f>
        <v>a vállalkozás vezetője</v>
      </c>
      <c r="G43" s="239"/>
      <c r="H43" s="239"/>
      <c r="I43" s="237"/>
    </row>
    <row r="44" spans="1:9" ht="19.5" customHeight="1" x14ac:dyDescent="0.25">
      <c r="A44" s="26"/>
      <c r="B44" s="26"/>
      <c r="C44" s="26"/>
      <c r="D44" s="26"/>
      <c r="E44" s="239"/>
      <c r="F44" s="88" t="str">
        <f>IF(Tartalom!$G$3=1,'Nyelv old'!$E$9,IF(Tartalom!$G$3=2,'Nyelv old'!$F$9,IF(Tartalom!$G$3=3,'Nyelv old'!$G$9,'Nyelv old'!$H$9)))</f>
        <v>(képviselője)</v>
      </c>
      <c r="G44" s="239"/>
      <c r="H44" s="239"/>
      <c r="I44" s="237"/>
    </row>
    <row r="45" spans="1:9" ht="19.5" customHeight="1" x14ac:dyDescent="0.3">
      <c r="A45" s="240">
        <f>Alapa!C17</f>
        <v>0</v>
      </c>
      <c r="B45" s="8"/>
      <c r="C45" s="8"/>
      <c r="D45" s="8"/>
      <c r="E45" s="8"/>
      <c r="F45" s="8"/>
      <c r="G45" s="8"/>
      <c r="H45" s="241"/>
      <c r="I45" s="242"/>
    </row>
    <row r="46" spans="1:9" ht="19.5" customHeight="1" x14ac:dyDescent="0.3">
      <c r="A46" s="243" t="str">
        <f>CONCATENATE("Üzleti év:   ",Alapa!$C$11)</f>
        <v xml:space="preserve">Üzleti év:   </v>
      </c>
      <c r="B46" s="8"/>
      <c r="C46" s="67"/>
      <c r="D46" s="67"/>
      <c r="E46" s="67"/>
      <c r="F46" s="67"/>
      <c r="G46" s="67"/>
      <c r="H46" s="67"/>
      <c r="I46" s="67"/>
    </row>
    <row r="47" spans="1:9" ht="19.5" customHeight="1" x14ac:dyDescent="0.3">
      <c r="A47" s="244"/>
      <c r="B47" s="8"/>
      <c r="C47" s="67"/>
      <c r="D47" s="67"/>
      <c r="E47" s="67"/>
      <c r="F47" s="67"/>
      <c r="G47" s="67"/>
      <c r="H47" s="67"/>
      <c r="I47" s="67"/>
    </row>
    <row r="48" spans="1:9" ht="19.5" customHeight="1" x14ac:dyDescent="0.3">
      <c r="A48" s="244"/>
      <c r="B48" s="8"/>
      <c r="C48" s="67"/>
      <c r="D48" s="67"/>
      <c r="E48" s="67"/>
      <c r="F48" s="67"/>
      <c r="G48" s="67"/>
      <c r="H48" s="67"/>
      <c r="I48" s="67"/>
    </row>
    <row r="49" spans="1:9" ht="19.5" customHeight="1" x14ac:dyDescent="0.25">
      <c r="A49" s="67"/>
      <c r="B49" s="67"/>
      <c r="C49" s="67"/>
      <c r="D49" s="67"/>
      <c r="E49" s="67"/>
      <c r="F49" s="67"/>
      <c r="G49" s="67"/>
      <c r="H49" s="67"/>
      <c r="I49" s="67"/>
    </row>
    <row r="50" spans="1:9" ht="19.5" customHeight="1" x14ac:dyDescent="0.3">
      <c r="A50" s="757" t="s">
        <v>1193</v>
      </c>
      <c r="B50" s="761"/>
      <c r="C50" s="761"/>
      <c r="D50" s="761"/>
      <c r="E50" s="761"/>
      <c r="F50" s="761"/>
      <c r="G50" s="761"/>
      <c r="H50" s="67"/>
      <c r="I50" s="67"/>
    </row>
    <row r="51" spans="1:9" ht="19.5" customHeight="1" x14ac:dyDescent="0.25">
      <c r="A51" s="8"/>
      <c r="B51" s="8"/>
      <c r="C51" s="8"/>
      <c r="D51" s="8"/>
      <c r="E51" s="8"/>
      <c r="F51" s="8"/>
      <c r="G51" s="8"/>
      <c r="H51" s="67"/>
      <c r="I51" s="67"/>
    </row>
    <row r="52" spans="1:9" ht="19.5" customHeight="1" x14ac:dyDescent="0.25">
      <c r="A52" s="8"/>
      <c r="B52" s="8"/>
      <c r="C52" s="8"/>
      <c r="D52" s="8"/>
      <c r="E52" s="8"/>
      <c r="F52" s="8"/>
      <c r="G52" s="8"/>
      <c r="H52" s="67"/>
      <c r="I52" s="67"/>
    </row>
    <row r="53" spans="1:9" ht="19.5" customHeight="1" thickBot="1" x14ac:dyDescent="0.3">
      <c r="A53" s="8"/>
      <c r="B53" s="8"/>
      <c r="C53" s="8"/>
      <c r="D53" s="8"/>
      <c r="E53" s="8"/>
      <c r="F53" s="96" t="str">
        <f>IF(Tartalom!G3=1,'Nyelv old'!$E$38,IF(Tartalom!G3=2,'Nyelv old'!$F$38,IF(Tartalom!G3=3,'Nyelv old'!$G$38,'Nyelv old'!$H$38)))</f>
        <v xml:space="preserve"> </v>
      </c>
      <c r="G53" s="8"/>
      <c r="H53" s="67"/>
      <c r="I53" s="67"/>
    </row>
    <row r="54" spans="1:9" ht="19.5" customHeight="1" thickBot="1" x14ac:dyDescent="0.3">
      <c r="A54" s="8"/>
      <c r="B54" s="828" t="s">
        <v>1233</v>
      </c>
      <c r="C54" s="829"/>
      <c r="D54" s="829"/>
      <c r="E54" s="245" t="s">
        <v>412</v>
      </c>
      <c r="F54" s="246" t="s">
        <v>1194</v>
      </c>
      <c r="G54" s="247"/>
      <c r="H54" s="67"/>
      <c r="I54" s="67"/>
    </row>
    <row r="55" spans="1:9" ht="19.5" customHeight="1" x14ac:dyDescent="0.25">
      <c r="A55" s="8"/>
      <c r="B55" s="97"/>
      <c r="C55" s="97"/>
      <c r="D55" s="97"/>
      <c r="E55" s="97"/>
      <c r="F55" s="97"/>
      <c r="G55" s="248"/>
      <c r="H55" s="67"/>
      <c r="I55" s="67"/>
    </row>
    <row r="56" spans="1:9" ht="19.5" customHeight="1" thickBot="1" x14ac:dyDescent="0.3">
      <c r="A56" s="67"/>
      <c r="B56" s="94" t="s">
        <v>1195</v>
      </c>
      <c r="C56" s="127"/>
      <c r="D56" s="127"/>
      <c r="E56" s="127"/>
      <c r="F56" s="127"/>
      <c r="G56" s="247"/>
      <c r="H56" s="67"/>
      <c r="I56" s="67"/>
    </row>
    <row r="57" spans="1:9" ht="19.5" customHeight="1" x14ac:dyDescent="0.25">
      <c r="A57" s="67"/>
      <c r="B57" s="825" t="s">
        <v>1196</v>
      </c>
      <c r="C57" s="826"/>
      <c r="D57" s="827"/>
      <c r="E57" s="249">
        <f>SUMIF(G11:G23,"&gt;0")</f>
        <v>0</v>
      </c>
      <c r="F57" s="250" t="e">
        <f>E57/$E$60%</f>
        <v>#DIV/0!</v>
      </c>
      <c r="G57" s="247"/>
      <c r="H57" s="67"/>
      <c r="I57" s="67"/>
    </row>
    <row r="58" spans="1:9" ht="19.5" customHeight="1" x14ac:dyDescent="0.25">
      <c r="A58" s="67"/>
      <c r="B58" s="816" t="s">
        <v>1197</v>
      </c>
      <c r="C58" s="817"/>
      <c r="D58" s="818"/>
      <c r="E58" s="251">
        <f>SUM(G26:G27)</f>
        <v>0</v>
      </c>
      <c r="F58" s="252" t="e">
        <f>E58/$E$60%</f>
        <v>#DIV/0!</v>
      </c>
      <c r="G58" s="8"/>
      <c r="H58" s="67"/>
      <c r="I58" s="67"/>
    </row>
    <row r="59" spans="1:9" ht="19.5" customHeight="1" thickBot="1" x14ac:dyDescent="0.3">
      <c r="A59" s="67"/>
      <c r="B59" s="813" t="s">
        <v>1198</v>
      </c>
      <c r="C59" s="814"/>
      <c r="D59" s="815"/>
      <c r="E59" s="253">
        <f>SUMIF(G29:G39,"&gt;0")</f>
        <v>0</v>
      </c>
      <c r="F59" s="254" t="e">
        <f>E59/$E$60%</f>
        <v>#DIV/0!</v>
      </c>
      <c r="G59" s="247"/>
      <c r="H59" s="67"/>
      <c r="I59" s="67"/>
    </row>
    <row r="60" spans="1:9" ht="19.5" customHeight="1" thickBot="1" x14ac:dyDescent="0.3">
      <c r="A60" s="67"/>
      <c r="B60" s="807" t="s">
        <v>268</v>
      </c>
      <c r="C60" s="808"/>
      <c r="D60" s="809"/>
      <c r="E60" s="255">
        <f>SUM(E57:E59)</f>
        <v>0</v>
      </c>
      <c r="F60" s="256" t="e">
        <f>E60/$E$60</f>
        <v>#DIV/0!</v>
      </c>
      <c r="G60" s="247"/>
      <c r="H60" s="67"/>
      <c r="I60" s="67"/>
    </row>
    <row r="61" spans="1:9" ht="19.5" customHeight="1" x14ac:dyDescent="0.25">
      <c r="A61" s="67"/>
      <c r="B61" s="8"/>
      <c r="C61" s="257"/>
      <c r="D61" s="257"/>
      <c r="E61" s="258"/>
      <c r="F61" s="259"/>
      <c r="G61" s="247"/>
      <c r="H61" s="67"/>
      <c r="I61" s="67"/>
    </row>
    <row r="62" spans="1:9" ht="19.5" customHeight="1" thickBot="1" x14ac:dyDescent="0.3">
      <c r="A62" s="67"/>
      <c r="B62" s="94" t="s">
        <v>1199</v>
      </c>
      <c r="C62" s="127"/>
      <c r="D62" s="127"/>
      <c r="E62" s="127"/>
      <c r="F62" s="127"/>
      <c r="G62" s="247"/>
      <c r="H62" s="67"/>
      <c r="I62" s="67"/>
    </row>
    <row r="63" spans="1:9" ht="19.5" customHeight="1" x14ac:dyDescent="0.25">
      <c r="A63" s="67"/>
      <c r="B63" s="825" t="s">
        <v>1200</v>
      </c>
      <c r="C63" s="826"/>
      <c r="D63" s="827"/>
      <c r="E63" s="249">
        <f>SUMIF(G11:G23,"&lt;0")*-1</f>
        <v>0</v>
      </c>
      <c r="F63" s="250" t="e">
        <f>E63/$E$66%</f>
        <v>#DIV/0!</v>
      </c>
      <c r="G63" s="247"/>
      <c r="H63" s="67"/>
      <c r="I63" s="67"/>
    </row>
    <row r="64" spans="1:9" ht="19.5" customHeight="1" x14ac:dyDescent="0.25">
      <c r="A64" s="67"/>
      <c r="B64" s="816" t="s">
        <v>1201</v>
      </c>
      <c r="C64" s="817"/>
      <c r="D64" s="818"/>
      <c r="E64" s="251">
        <f>SUMIF(G25:G27,"&lt;0")*-1</f>
        <v>0</v>
      </c>
      <c r="F64" s="252" t="e">
        <f>E64/$E$66%</f>
        <v>#DIV/0!</v>
      </c>
      <c r="G64" s="241"/>
      <c r="H64" s="67"/>
      <c r="I64" s="67"/>
    </row>
    <row r="65" spans="1:9" ht="19.5" customHeight="1" thickBot="1" x14ac:dyDescent="0.3">
      <c r="A65" s="67"/>
      <c r="B65" s="813" t="s">
        <v>1202</v>
      </c>
      <c r="C65" s="814"/>
      <c r="D65" s="815"/>
      <c r="E65" s="253">
        <f>SUMIF(G29:G39,"&lt;0")*-1</f>
        <v>0</v>
      </c>
      <c r="F65" s="254" t="e">
        <f>E65/$E$66%</f>
        <v>#DIV/0!</v>
      </c>
      <c r="G65" s="8"/>
      <c r="H65" s="67"/>
      <c r="I65" s="67"/>
    </row>
    <row r="66" spans="1:9" ht="19.5" customHeight="1" thickBot="1" x14ac:dyDescent="0.3">
      <c r="A66" s="67"/>
      <c r="B66" s="807" t="s">
        <v>1203</v>
      </c>
      <c r="C66" s="808"/>
      <c r="D66" s="809"/>
      <c r="E66" s="255">
        <f>SUM(E63:E65)</f>
        <v>0</v>
      </c>
      <c r="F66" s="256" t="e">
        <f>E66/$E$66</f>
        <v>#DIV/0!</v>
      </c>
      <c r="G66" s="10"/>
      <c r="H66" s="67"/>
      <c r="I66" s="67"/>
    </row>
    <row r="67" spans="1:9" ht="19.5" customHeight="1" x14ac:dyDescent="0.25">
      <c r="A67" s="8"/>
      <c r="B67" s="8"/>
      <c r="C67" s="8"/>
      <c r="D67" s="8"/>
      <c r="E67" s="8"/>
      <c r="F67" s="260"/>
      <c r="G67" s="8"/>
      <c r="H67" s="67"/>
      <c r="I67" s="67"/>
    </row>
    <row r="68" spans="1:9" ht="19.5" customHeight="1" thickBot="1" x14ac:dyDescent="0.3">
      <c r="A68" s="8"/>
      <c r="B68" s="8"/>
      <c r="C68" s="8"/>
      <c r="D68" s="8"/>
      <c r="E68" s="8"/>
      <c r="F68" s="260"/>
      <c r="G68" s="8"/>
      <c r="H68" s="67"/>
      <c r="I68" s="67"/>
    </row>
    <row r="69" spans="1:9" ht="19.5" customHeight="1" thickBot="1" x14ac:dyDescent="0.3">
      <c r="A69" s="8"/>
      <c r="B69" s="807" t="s">
        <v>288</v>
      </c>
      <c r="C69" s="808"/>
      <c r="D69" s="808"/>
      <c r="E69" s="261">
        <f>E60-E66</f>
        <v>0</v>
      </c>
      <c r="F69" s="262"/>
      <c r="G69" s="8"/>
      <c r="H69" s="67"/>
      <c r="I69" s="67"/>
    </row>
    <row r="70" spans="1:9" ht="15" customHeight="1" x14ac:dyDescent="0.2">
      <c r="A70" s="218"/>
      <c r="B70" s="218"/>
      <c r="C70" s="218"/>
      <c r="D70" s="218"/>
      <c r="E70" s="218"/>
      <c r="F70" s="218"/>
      <c r="G70" s="218"/>
    </row>
    <row r="71" spans="1:9" ht="15" customHeight="1" x14ac:dyDescent="0.2">
      <c r="A71" s="218"/>
      <c r="B71" s="218"/>
      <c r="C71" s="218"/>
      <c r="D71" s="218"/>
      <c r="E71" s="218"/>
      <c r="F71" s="218"/>
      <c r="G71" s="218"/>
    </row>
    <row r="72" spans="1:9" ht="15" customHeight="1" x14ac:dyDescent="0.2">
      <c r="A72" s="218"/>
      <c r="B72" s="218"/>
      <c r="C72" s="218"/>
      <c r="D72" s="218"/>
      <c r="E72" s="218"/>
      <c r="F72" s="218"/>
      <c r="G72" s="218"/>
    </row>
    <row r="73" spans="1:9" ht="15" customHeight="1" x14ac:dyDescent="0.2">
      <c r="A73" s="218"/>
      <c r="B73" s="218"/>
      <c r="C73" s="218"/>
      <c r="D73" s="218"/>
      <c r="E73" s="218"/>
      <c r="F73" s="218"/>
      <c r="G73" s="218"/>
    </row>
    <row r="74" spans="1:9" ht="15" customHeight="1" x14ac:dyDescent="0.2">
      <c r="A74" s="218"/>
      <c r="B74" s="218"/>
      <c r="C74" s="218"/>
      <c r="D74" s="218"/>
      <c r="E74" s="218"/>
      <c r="F74" s="218"/>
      <c r="G74" s="218"/>
    </row>
    <row r="75" spans="1:9" ht="15" customHeight="1" x14ac:dyDescent="0.2">
      <c r="A75" s="218"/>
      <c r="B75" s="218"/>
      <c r="C75" s="218"/>
      <c r="D75" s="218"/>
      <c r="E75" s="218"/>
      <c r="F75" s="218"/>
      <c r="G75" s="218"/>
    </row>
    <row r="76" spans="1:9" ht="15" customHeight="1" x14ac:dyDescent="0.2">
      <c r="A76" s="218"/>
      <c r="B76" s="218"/>
      <c r="C76" s="218"/>
      <c r="D76" s="218"/>
      <c r="E76" s="218"/>
      <c r="F76" s="218"/>
      <c r="G76" s="218"/>
    </row>
    <row r="77" spans="1:9" ht="15" customHeight="1" x14ac:dyDescent="0.2">
      <c r="A77" s="218"/>
      <c r="B77" s="218"/>
      <c r="C77" s="218"/>
      <c r="D77" s="218"/>
      <c r="E77" s="218"/>
      <c r="F77" s="218"/>
      <c r="G77" s="218"/>
    </row>
    <row r="78" spans="1:9" ht="15" customHeight="1" x14ac:dyDescent="0.2">
      <c r="A78" s="218"/>
      <c r="B78" s="218"/>
      <c r="C78" s="218"/>
      <c r="D78" s="218"/>
      <c r="E78" s="218"/>
      <c r="F78" s="218"/>
      <c r="G78" s="218"/>
    </row>
    <row r="79" spans="1:9" ht="15" customHeight="1" x14ac:dyDescent="0.2">
      <c r="A79" s="218"/>
      <c r="B79" s="218"/>
      <c r="C79" s="218"/>
      <c r="D79" s="218"/>
      <c r="E79" s="218"/>
      <c r="F79" s="218"/>
      <c r="G79" s="218"/>
    </row>
    <row r="80" spans="1:9" ht="15" customHeight="1" x14ac:dyDescent="0.2">
      <c r="A80" s="218"/>
      <c r="B80" s="218"/>
      <c r="C80" s="218"/>
      <c r="D80" s="218"/>
      <c r="E80" s="218"/>
      <c r="F80" s="218"/>
      <c r="G80" s="218"/>
    </row>
    <row r="81" spans="1:7" ht="15" customHeight="1" x14ac:dyDescent="0.2">
      <c r="A81" s="218"/>
      <c r="B81" s="218"/>
      <c r="C81" s="218"/>
      <c r="D81" s="218"/>
      <c r="E81" s="218"/>
      <c r="F81" s="218"/>
      <c r="G81" s="218"/>
    </row>
    <row r="82" spans="1:7" x14ac:dyDescent="0.2">
      <c r="A82" s="218"/>
      <c r="B82" s="218"/>
      <c r="C82" s="218"/>
      <c r="D82" s="218"/>
      <c r="E82" s="218"/>
      <c r="F82" s="218"/>
      <c r="G82" s="218"/>
    </row>
    <row r="83" spans="1:7" x14ac:dyDescent="0.2">
      <c r="A83" s="218"/>
      <c r="B83" s="218"/>
      <c r="C83" s="218"/>
      <c r="D83" s="218"/>
      <c r="E83" s="218"/>
      <c r="F83" s="218"/>
      <c r="G83" s="218"/>
    </row>
    <row r="84" spans="1:7" x14ac:dyDescent="0.2">
      <c r="A84" s="218"/>
      <c r="B84" s="218"/>
      <c r="C84" s="218"/>
      <c r="D84" s="218"/>
      <c r="E84" s="218"/>
      <c r="F84" s="218"/>
      <c r="G84" s="218"/>
    </row>
    <row r="85" spans="1:7" x14ac:dyDescent="0.2">
      <c r="A85" s="218"/>
      <c r="B85" s="218"/>
      <c r="C85" s="218"/>
      <c r="D85" s="218"/>
      <c r="E85" s="218"/>
      <c r="F85" s="218"/>
      <c r="G85" s="218"/>
    </row>
    <row r="86" spans="1:7" x14ac:dyDescent="0.2">
      <c r="A86" s="218"/>
      <c r="B86" s="218"/>
      <c r="C86" s="218"/>
      <c r="D86" s="218"/>
      <c r="E86" s="218"/>
      <c r="F86" s="218"/>
      <c r="G86" s="218"/>
    </row>
    <row r="87" spans="1:7" x14ac:dyDescent="0.2">
      <c r="A87" s="218"/>
      <c r="B87" s="218"/>
      <c r="C87" s="218"/>
      <c r="D87" s="218"/>
      <c r="E87" s="218"/>
      <c r="F87" s="218"/>
      <c r="G87" s="218"/>
    </row>
    <row r="88" spans="1:7" x14ac:dyDescent="0.2">
      <c r="A88" s="218"/>
      <c r="B88" s="218"/>
      <c r="C88" s="218"/>
      <c r="D88" s="218"/>
      <c r="E88" s="218"/>
      <c r="F88" s="218"/>
      <c r="G88" s="218"/>
    </row>
    <row r="89" spans="1:7" x14ac:dyDescent="0.2">
      <c r="A89" s="218"/>
      <c r="B89" s="218"/>
      <c r="C89" s="218"/>
      <c r="D89" s="218"/>
      <c r="E89" s="218"/>
      <c r="F89" s="218"/>
      <c r="G89" s="218"/>
    </row>
    <row r="90" spans="1:7" x14ac:dyDescent="0.2">
      <c r="A90" s="218"/>
      <c r="B90" s="218"/>
      <c r="C90" s="218"/>
      <c r="D90" s="218"/>
      <c r="E90" s="218"/>
      <c r="F90" s="218"/>
      <c r="G90" s="218"/>
    </row>
    <row r="91" spans="1:7" x14ac:dyDescent="0.2">
      <c r="A91" s="218"/>
      <c r="B91" s="218"/>
      <c r="C91" s="218"/>
      <c r="D91" s="218"/>
      <c r="E91" s="218"/>
      <c r="F91" s="218"/>
      <c r="G91" s="218"/>
    </row>
    <row r="92" spans="1:7" x14ac:dyDescent="0.2">
      <c r="A92" s="218"/>
      <c r="B92" s="218"/>
      <c r="C92" s="218"/>
      <c r="D92" s="218"/>
      <c r="E92" s="218"/>
      <c r="F92" s="218"/>
      <c r="G92" s="218"/>
    </row>
    <row r="93" spans="1:7" x14ac:dyDescent="0.2">
      <c r="A93" s="218"/>
      <c r="B93" s="218"/>
      <c r="C93" s="218"/>
      <c r="D93" s="218"/>
      <c r="E93" s="218"/>
      <c r="F93" s="218"/>
      <c r="G93" s="218"/>
    </row>
    <row r="94" spans="1:7" x14ac:dyDescent="0.2">
      <c r="A94" s="218"/>
      <c r="B94" s="218"/>
      <c r="C94" s="218"/>
      <c r="D94" s="218"/>
      <c r="E94" s="218"/>
      <c r="F94" s="218"/>
      <c r="G94" s="218"/>
    </row>
  </sheetData>
  <mergeCells count="50">
    <mergeCell ref="B57:D57"/>
    <mergeCell ref="B54:D54"/>
    <mergeCell ref="B35:E35"/>
    <mergeCell ref="B31:E31"/>
    <mergeCell ref="B69:D69"/>
    <mergeCell ref="B60:D60"/>
    <mergeCell ref="B59:D59"/>
    <mergeCell ref="B63:D63"/>
    <mergeCell ref="B64:D64"/>
    <mergeCell ref="B39:E39"/>
    <mergeCell ref="B65:D65"/>
    <mergeCell ref="B58:D58"/>
    <mergeCell ref="B10:E10"/>
    <mergeCell ref="B32:E32"/>
    <mergeCell ref="B13:E13"/>
    <mergeCell ref="B33:E33"/>
    <mergeCell ref="B15:E15"/>
    <mergeCell ref="B19:E19"/>
    <mergeCell ref="B26:E26"/>
    <mergeCell ref="B24:E24"/>
    <mergeCell ref="B30:E30"/>
    <mergeCell ref="B22:E22"/>
    <mergeCell ref="B29:E29"/>
    <mergeCell ref="B66:D66"/>
    <mergeCell ref="B38:E38"/>
    <mergeCell ref="B34:E34"/>
    <mergeCell ref="B37:E37"/>
    <mergeCell ref="B36:E36"/>
    <mergeCell ref="B40:E40"/>
    <mergeCell ref="A50:G50"/>
    <mergeCell ref="E1:G3"/>
    <mergeCell ref="E5:G5"/>
    <mergeCell ref="B25:E25"/>
    <mergeCell ref="F4:G4"/>
    <mergeCell ref="A6:G6"/>
    <mergeCell ref="B17:E17"/>
    <mergeCell ref="B18:E18"/>
    <mergeCell ref="B20:E20"/>
    <mergeCell ref="B23:E23"/>
    <mergeCell ref="B21:E21"/>
    <mergeCell ref="I8:I9"/>
    <mergeCell ref="H8:H9"/>
    <mergeCell ref="B28:E28"/>
    <mergeCell ref="B11:E11"/>
    <mergeCell ref="B8:E8"/>
    <mergeCell ref="B27:E27"/>
    <mergeCell ref="B9:E9"/>
    <mergeCell ref="B12:E12"/>
    <mergeCell ref="B16:E16"/>
    <mergeCell ref="B14:E14"/>
  </mergeCells>
  <phoneticPr fontId="0" type="noConversion"/>
  <hyperlinks>
    <hyperlink ref="J1" location="TARTALOM!A1" display="TARTALOM!A1"/>
  </hyperlinks>
  <pageMargins left="0.74803149606299213" right="0.74803149606299213" top="0.39370078740157483" bottom="0.39370078740157483" header="0.51181102362204722" footer="0.51181102362204722"/>
  <pageSetup paperSize="9" scale="92" orientation="portrait" r:id="rId1"/>
  <headerFooter alignWithMargins="0"/>
  <rowBreaks count="1" manualBreakCount="1">
    <brk id="44" max="6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/>
  <dimension ref="A1:C9"/>
  <sheetViews>
    <sheetView showGridLines="0" zoomScaleNormal="100" workbookViewId="0"/>
  </sheetViews>
  <sheetFormatPr defaultRowHeight="16.5" x14ac:dyDescent="0.3"/>
  <cols>
    <col min="1" max="1" width="46.88671875" style="40" customWidth="1"/>
    <col min="2" max="2" width="15.33203125" style="40" customWidth="1"/>
    <col min="3" max="16384" width="8.88671875" style="31"/>
  </cols>
  <sheetData>
    <row r="1" spans="1:3" x14ac:dyDescent="0.3">
      <c r="A1" s="264">
        <f>Alapa!C17</f>
        <v>0</v>
      </c>
      <c r="C1" s="263" t="s">
        <v>69</v>
      </c>
    </row>
    <row r="2" spans="1:3" x14ac:dyDescent="0.3">
      <c r="A2" s="244" t="str">
        <f>CONCATENATE("Üzleti év:   ",Alapa!$C$11)</f>
        <v xml:space="preserve">Üzleti év:   </v>
      </c>
      <c r="C2" s="391"/>
    </row>
    <row r="5" spans="1:3" x14ac:dyDescent="0.3">
      <c r="A5" s="265" t="s">
        <v>15</v>
      </c>
    </row>
    <row r="9" spans="1:3" x14ac:dyDescent="0.3">
      <c r="A9" s="187"/>
    </row>
  </sheetData>
  <phoneticPr fontId="0" type="noConversion"/>
  <hyperlinks>
    <hyperlink ref="C1" location="TARTALOM!A1" display="TARTALOM!A1"/>
  </hyperlink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3">
    <pageSetUpPr fitToPage="1"/>
  </sheetPr>
  <dimension ref="A1:O36"/>
  <sheetViews>
    <sheetView showGridLines="0" zoomScaleNormal="100" workbookViewId="0"/>
  </sheetViews>
  <sheetFormatPr defaultRowHeight="10.5" customHeight="1" x14ac:dyDescent="0.25"/>
  <cols>
    <col min="1" max="1" width="24.33203125" style="266" customWidth="1"/>
    <col min="2" max="14" width="7" style="266" customWidth="1"/>
    <col min="15" max="16384" width="8.88671875" style="266"/>
  </cols>
  <sheetData>
    <row r="1" spans="1:15" ht="15" customHeight="1" x14ac:dyDescent="0.25">
      <c r="A1" s="52">
        <f>Alapa!C17</f>
        <v>0</v>
      </c>
      <c r="B1" s="194"/>
      <c r="C1" s="194"/>
      <c r="D1" s="194"/>
      <c r="E1" s="194"/>
      <c r="F1" s="194"/>
      <c r="G1" s="194"/>
      <c r="H1" s="194"/>
      <c r="I1" s="279"/>
      <c r="J1" s="280"/>
      <c r="K1" s="281"/>
      <c r="L1" s="282"/>
      <c r="M1" s="194"/>
      <c r="N1" s="96"/>
      <c r="O1" s="33" t="s">
        <v>69</v>
      </c>
    </row>
    <row r="2" spans="1:15" ht="15" customHeight="1" x14ac:dyDescent="0.25">
      <c r="A2" s="194"/>
      <c r="B2" s="194"/>
      <c r="C2" s="194"/>
      <c r="D2" s="194"/>
      <c r="E2" s="194"/>
      <c r="F2" s="194"/>
      <c r="G2" s="194"/>
      <c r="H2" s="194"/>
      <c r="I2" s="279"/>
      <c r="J2" s="280"/>
      <c r="K2" s="281"/>
      <c r="L2" s="282"/>
      <c r="M2" s="194"/>
      <c r="N2" s="194"/>
      <c r="O2" s="391" t="s">
        <v>1615</v>
      </c>
    </row>
    <row r="3" spans="1:15" ht="15" customHeight="1" x14ac:dyDescent="0.25">
      <c r="A3" s="11" t="str">
        <f>CONCATENATE("Üzleti év:   ",Alapa!$C$11)</f>
        <v xml:space="preserve">Üzleti év:   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</row>
    <row r="4" spans="1:15" ht="15" customHeight="1" x14ac:dyDescent="0.25">
      <c r="A4" s="758" t="s">
        <v>450</v>
      </c>
      <c r="B4" s="758"/>
      <c r="C4" s="758"/>
      <c r="D4" s="758"/>
      <c r="E4" s="758"/>
      <c r="F4" s="758"/>
      <c r="G4" s="758"/>
      <c r="H4" s="758"/>
      <c r="I4" s="758"/>
      <c r="J4" s="758"/>
      <c r="K4" s="758"/>
      <c r="L4" s="758"/>
      <c r="M4" s="758"/>
      <c r="N4" s="758"/>
    </row>
    <row r="5" spans="1:15" ht="15" customHeight="1" x14ac:dyDescent="0.25">
      <c r="A5" s="758" t="s">
        <v>451</v>
      </c>
      <c r="B5" s="758"/>
      <c r="C5" s="758"/>
      <c r="D5" s="758"/>
      <c r="E5" s="758"/>
      <c r="F5" s="758"/>
      <c r="G5" s="758"/>
      <c r="H5" s="758"/>
      <c r="I5" s="758"/>
      <c r="J5" s="758"/>
      <c r="K5" s="758"/>
      <c r="L5" s="758"/>
      <c r="M5" s="758"/>
      <c r="N5" s="758"/>
    </row>
    <row r="6" spans="1:15" ht="15" customHeight="1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5" ht="15" customHeight="1" thickBot="1" x14ac:dyDescent="0.3">
      <c r="A7" s="95"/>
      <c r="B7" s="95"/>
      <c r="C7" s="95"/>
      <c r="D7" s="95"/>
      <c r="E7" s="95"/>
      <c r="F7" s="95"/>
      <c r="G7" s="95"/>
      <c r="H7" s="95"/>
      <c r="I7" s="95"/>
      <c r="J7" s="95"/>
      <c r="K7" s="194"/>
      <c r="L7" s="194"/>
      <c r="M7" s="128"/>
      <c r="N7" s="96" t="str">
        <f>IF(Tartalom!G3=1,'Nyelv old'!$E$38,IF(Tartalom!G3=2,'Nyelv old'!$F$38,IF(Tartalom!G3=3,'Nyelv old'!$G$38,'Nyelv old'!$H$38)))</f>
        <v xml:space="preserve"> </v>
      </c>
    </row>
    <row r="8" spans="1:15" ht="10.5" customHeight="1" x14ac:dyDescent="0.25">
      <c r="A8" s="846" t="s">
        <v>1233</v>
      </c>
      <c r="B8" s="830" t="s">
        <v>452</v>
      </c>
      <c r="C8" s="831"/>
      <c r="D8" s="831"/>
      <c r="E8" s="831"/>
      <c r="F8" s="832"/>
      <c r="G8" s="830" t="s">
        <v>453</v>
      </c>
      <c r="H8" s="831"/>
      <c r="I8" s="831"/>
      <c r="J8" s="831"/>
      <c r="K8" s="831"/>
      <c r="L8" s="831"/>
      <c r="M8" s="833"/>
      <c r="N8" s="834" t="s">
        <v>454</v>
      </c>
    </row>
    <row r="9" spans="1:15" ht="10.5" customHeight="1" x14ac:dyDescent="0.25">
      <c r="A9" s="847"/>
      <c r="B9" s="837" t="s">
        <v>455</v>
      </c>
      <c r="C9" s="839" t="s">
        <v>456</v>
      </c>
      <c r="D9" s="839" t="s">
        <v>457</v>
      </c>
      <c r="E9" s="839" t="s">
        <v>171</v>
      </c>
      <c r="F9" s="841" t="s">
        <v>458</v>
      </c>
      <c r="G9" s="837" t="s">
        <v>455</v>
      </c>
      <c r="H9" s="843" t="s">
        <v>459</v>
      </c>
      <c r="I9" s="843"/>
      <c r="J9" s="843"/>
      <c r="K9" s="839" t="s">
        <v>172</v>
      </c>
      <c r="L9" s="839" t="s">
        <v>171</v>
      </c>
      <c r="M9" s="844" t="s">
        <v>458</v>
      </c>
      <c r="N9" s="835"/>
    </row>
    <row r="10" spans="1:15" ht="10.5" customHeight="1" x14ac:dyDescent="0.25">
      <c r="A10" s="847"/>
      <c r="B10" s="837"/>
      <c r="C10" s="839"/>
      <c r="D10" s="839"/>
      <c r="E10" s="839"/>
      <c r="F10" s="841"/>
      <c r="G10" s="837"/>
      <c r="H10" s="839" t="s">
        <v>460</v>
      </c>
      <c r="I10" s="839" t="s">
        <v>681</v>
      </c>
      <c r="J10" s="839" t="s">
        <v>173</v>
      </c>
      <c r="K10" s="839"/>
      <c r="L10" s="839"/>
      <c r="M10" s="844"/>
      <c r="N10" s="835"/>
    </row>
    <row r="11" spans="1:15" ht="10.5" customHeight="1" thickBot="1" x14ac:dyDescent="0.3">
      <c r="A11" s="848"/>
      <c r="B11" s="838"/>
      <c r="C11" s="840"/>
      <c r="D11" s="840"/>
      <c r="E11" s="840"/>
      <c r="F11" s="842"/>
      <c r="G11" s="838"/>
      <c r="H11" s="840"/>
      <c r="I11" s="840"/>
      <c r="J11" s="840"/>
      <c r="K11" s="840"/>
      <c r="L11" s="840"/>
      <c r="M11" s="845"/>
      <c r="N11" s="836"/>
    </row>
    <row r="12" spans="1:15" ht="18" customHeight="1" x14ac:dyDescent="0.25">
      <c r="A12" s="283" t="s">
        <v>184</v>
      </c>
      <c r="B12" s="267"/>
      <c r="C12" s="268"/>
      <c r="D12" s="268"/>
      <c r="E12" s="268"/>
      <c r="F12" s="284">
        <f t="shared" ref="F12:F19" si="0">B12+C12-D12+E12</f>
        <v>0</v>
      </c>
      <c r="G12" s="269"/>
      <c r="H12" s="269"/>
      <c r="I12" s="269"/>
      <c r="J12" s="269"/>
      <c r="K12" s="269"/>
      <c r="L12" s="269"/>
      <c r="M12" s="285">
        <f t="shared" ref="M12:M19" si="1">G12+H12+I12+J12-K12+L12</f>
        <v>0</v>
      </c>
      <c r="N12" s="286">
        <f t="shared" ref="N12:N19" si="2">F12-M12</f>
        <v>0</v>
      </c>
    </row>
    <row r="13" spans="1:15" ht="18" customHeight="1" x14ac:dyDescent="0.25">
      <c r="A13" s="283" t="s">
        <v>470</v>
      </c>
      <c r="B13" s="270"/>
      <c r="C13" s="269"/>
      <c r="D13" s="269"/>
      <c r="E13" s="269"/>
      <c r="F13" s="287">
        <f t="shared" si="0"/>
        <v>0</v>
      </c>
      <c r="G13" s="269"/>
      <c r="H13" s="269"/>
      <c r="I13" s="269"/>
      <c r="J13" s="269"/>
      <c r="K13" s="269"/>
      <c r="L13" s="269"/>
      <c r="M13" s="288">
        <f t="shared" si="1"/>
        <v>0</v>
      </c>
      <c r="N13" s="289">
        <f t="shared" si="2"/>
        <v>0</v>
      </c>
    </row>
    <row r="14" spans="1:15" ht="18" customHeight="1" x14ac:dyDescent="0.25">
      <c r="A14" s="283" t="s">
        <v>205</v>
      </c>
      <c r="B14" s="270"/>
      <c r="C14" s="269"/>
      <c r="D14" s="269"/>
      <c r="E14" s="269"/>
      <c r="F14" s="287">
        <f t="shared" si="0"/>
        <v>0</v>
      </c>
      <c r="G14" s="269"/>
      <c r="H14" s="269"/>
      <c r="I14" s="269"/>
      <c r="J14" s="269"/>
      <c r="K14" s="269"/>
      <c r="L14" s="269"/>
      <c r="M14" s="288">
        <f t="shared" si="1"/>
        <v>0</v>
      </c>
      <c r="N14" s="289">
        <f t="shared" si="2"/>
        <v>0</v>
      </c>
    </row>
    <row r="15" spans="1:15" ht="18" customHeight="1" x14ac:dyDescent="0.25">
      <c r="A15" s="283" t="s">
        <v>206</v>
      </c>
      <c r="B15" s="270"/>
      <c r="C15" s="269"/>
      <c r="D15" s="269"/>
      <c r="E15" s="269"/>
      <c r="F15" s="287">
        <f t="shared" si="0"/>
        <v>0</v>
      </c>
      <c r="G15" s="269"/>
      <c r="H15" s="269"/>
      <c r="I15" s="269"/>
      <c r="J15" s="269"/>
      <c r="K15" s="269"/>
      <c r="L15" s="269"/>
      <c r="M15" s="288">
        <f t="shared" si="1"/>
        <v>0</v>
      </c>
      <c r="N15" s="289">
        <f t="shared" si="2"/>
        <v>0</v>
      </c>
    </row>
    <row r="16" spans="1:15" ht="18" customHeight="1" x14ac:dyDescent="0.25">
      <c r="A16" s="283" t="s">
        <v>468</v>
      </c>
      <c r="B16" s="270"/>
      <c r="C16" s="269"/>
      <c r="D16" s="269"/>
      <c r="E16" s="269"/>
      <c r="F16" s="287">
        <f t="shared" si="0"/>
        <v>0</v>
      </c>
      <c r="G16" s="269"/>
      <c r="H16" s="269"/>
      <c r="I16" s="269"/>
      <c r="J16" s="269"/>
      <c r="K16" s="269"/>
      <c r="L16" s="269"/>
      <c r="M16" s="288">
        <f t="shared" si="1"/>
        <v>0</v>
      </c>
      <c r="N16" s="289">
        <f t="shared" si="2"/>
        <v>0</v>
      </c>
    </row>
    <row r="17" spans="1:14" ht="18" customHeight="1" x14ac:dyDescent="0.25">
      <c r="A17" s="290" t="s">
        <v>705</v>
      </c>
      <c r="B17" s="271"/>
      <c r="C17" s="272"/>
      <c r="D17" s="272"/>
      <c r="E17" s="272"/>
      <c r="F17" s="291">
        <f t="shared" si="0"/>
        <v>0</v>
      </c>
      <c r="G17" s="269"/>
      <c r="H17" s="269"/>
      <c r="I17" s="269"/>
      <c r="J17" s="269"/>
      <c r="K17" s="269"/>
      <c r="L17" s="269"/>
      <c r="M17" s="291">
        <f t="shared" si="1"/>
        <v>0</v>
      </c>
      <c r="N17" s="292">
        <f t="shared" si="2"/>
        <v>0</v>
      </c>
    </row>
    <row r="18" spans="1:14" ht="18" customHeight="1" x14ac:dyDescent="0.25">
      <c r="A18" s="283" t="s">
        <v>371</v>
      </c>
      <c r="B18" s="270"/>
      <c r="C18" s="269"/>
      <c r="D18" s="269"/>
      <c r="E18" s="269"/>
      <c r="F18" s="293">
        <f t="shared" si="0"/>
        <v>0</v>
      </c>
      <c r="G18" s="269"/>
      <c r="H18" s="269"/>
      <c r="I18" s="269"/>
      <c r="J18" s="269"/>
      <c r="K18" s="269"/>
      <c r="L18" s="269"/>
      <c r="M18" s="288">
        <f t="shared" si="1"/>
        <v>0</v>
      </c>
      <c r="N18" s="294">
        <f t="shared" si="2"/>
        <v>0</v>
      </c>
    </row>
    <row r="19" spans="1:14" ht="18" customHeight="1" thickBot="1" x14ac:dyDescent="0.3">
      <c r="A19" s="295" t="s">
        <v>734</v>
      </c>
      <c r="B19" s="273"/>
      <c r="C19" s="274"/>
      <c r="D19" s="274"/>
      <c r="E19" s="274"/>
      <c r="F19" s="296">
        <f t="shared" si="0"/>
        <v>0</v>
      </c>
      <c r="G19" s="269"/>
      <c r="H19" s="269"/>
      <c r="I19" s="269"/>
      <c r="J19" s="269"/>
      <c r="K19" s="269"/>
      <c r="L19" s="269"/>
      <c r="M19" s="297">
        <f t="shared" si="1"/>
        <v>0</v>
      </c>
      <c r="N19" s="298">
        <f t="shared" si="2"/>
        <v>0</v>
      </c>
    </row>
    <row r="20" spans="1:14" ht="18" customHeight="1" thickBot="1" x14ac:dyDescent="0.3">
      <c r="A20" s="299" t="s">
        <v>1078</v>
      </c>
      <c r="B20" s="300">
        <f>SUM(B12:B19)</f>
        <v>0</v>
      </c>
      <c r="C20" s="301">
        <f t="shared" ref="C20:N20" si="3">SUM(C12:C19)</f>
        <v>0</v>
      </c>
      <c r="D20" s="301">
        <f t="shared" si="3"/>
        <v>0</v>
      </c>
      <c r="E20" s="301">
        <f t="shared" si="3"/>
        <v>0</v>
      </c>
      <c r="F20" s="302">
        <f t="shared" si="3"/>
        <v>0</v>
      </c>
      <c r="G20" s="300">
        <f t="shared" si="3"/>
        <v>0</v>
      </c>
      <c r="H20" s="301">
        <f t="shared" si="3"/>
        <v>0</v>
      </c>
      <c r="I20" s="301">
        <f t="shared" si="3"/>
        <v>0</v>
      </c>
      <c r="J20" s="301">
        <f t="shared" si="3"/>
        <v>0</v>
      </c>
      <c r="K20" s="301">
        <f t="shared" si="3"/>
        <v>0</v>
      </c>
      <c r="L20" s="301">
        <f t="shared" si="3"/>
        <v>0</v>
      </c>
      <c r="M20" s="302">
        <f t="shared" si="3"/>
        <v>0</v>
      </c>
      <c r="N20" s="303">
        <f t="shared" si="3"/>
        <v>0</v>
      </c>
    </row>
    <row r="21" spans="1:14" ht="18" customHeight="1" x14ac:dyDescent="0.25">
      <c r="A21" s="304" t="s">
        <v>285</v>
      </c>
      <c r="B21" s="275"/>
      <c r="C21" s="276"/>
      <c r="D21" s="276"/>
      <c r="E21" s="276"/>
      <c r="F21" s="305">
        <f t="shared" ref="F21:F28" si="4">B21+C21-D21+E21</f>
        <v>0</v>
      </c>
      <c r="G21" s="269"/>
      <c r="H21" s="269"/>
      <c r="I21" s="269"/>
      <c r="J21" s="269"/>
      <c r="K21" s="269"/>
      <c r="L21" s="269"/>
      <c r="M21" s="306">
        <f t="shared" ref="M21:M28" si="5">G21+H21+I21+J21-K21+L21</f>
        <v>0</v>
      </c>
      <c r="N21" s="294">
        <f t="shared" ref="N21:N28" si="6">F21-M21</f>
        <v>0</v>
      </c>
    </row>
    <row r="22" spans="1:14" ht="18" customHeight="1" x14ac:dyDescent="0.25">
      <c r="A22" s="283" t="s">
        <v>372</v>
      </c>
      <c r="B22" s="270"/>
      <c r="C22" s="269"/>
      <c r="D22" s="269"/>
      <c r="E22" s="269"/>
      <c r="F22" s="287">
        <f t="shared" si="4"/>
        <v>0</v>
      </c>
      <c r="G22" s="269"/>
      <c r="H22" s="269"/>
      <c r="I22" s="269"/>
      <c r="J22" s="269"/>
      <c r="K22" s="269"/>
      <c r="L22" s="269"/>
      <c r="M22" s="288">
        <f t="shared" si="5"/>
        <v>0</v>
      </c>
      <c r="N22" s="289">
        <f t="shared" si="6"/>
        <v>0</v>
      </c>
    </row>
    <row r="23" spans="1:14" ht="18" customHeight="1" x14ac:dyDescent="0.25">
      <c r="A23" s="283" t="s">
        <v>200</v>
      </c>
      <c r="B23" s="270"/>
      <c r="C23" s="269"/>
      <c r="D23" s="269"/>
      <c r="E23" s="269"/>
      <c r="F23" s="287">
        <f>B23+C23-D23+E23</f>
        <v>0</v>
      </c>
      <c r="G23" s="269"/>
      <c r="H23" s="269"/>
      <c r="I23" s="269"/>
      <c r="J23" s="269"/>
      <c r="K23" s="269"/>
      <c r="L23" s="269"/>
      <c r="M23" s="288">
        <f t="shared" si="5"/>
        <v>0</v>
      </c>
      <c r="N23" s="289">
        <f t="shared" si="6"/>
        <v>0</v>
      </c>
    </row>
    <row r="24" spans="1:14" ht="18" customHeight="1" x14ac:dyDescent="0.25">
      <c r="A24" s="307" t="s">
        <v>197</v>
      </c>
      <c r="B24" s="270"/>
      <c r="C24" s="269"/>
      <c r="D24" s="269"/>
      <c r="E24" s="269"/>
      <c r="F24" s="287">
        <f t="shared" si="4"/>
        <v>0</v>
      </c>
      <c r="G24" s="269"/>
      <c r="H24" s="269"/>
      <c r="I24" s="269"/>
      <c r="J24" s="269"/>
      <c r="K24" s="269"/>
      <c r="L24" s="269"/>
      <c r="M24" s="288">
        <f>G24+H24+I24+J24-K24+L24</f>
        <v>0</v>
      </c>
      <c r="N24" s="289">
        <f>F24-M24</f>
        <v>0</v>
      </c>
    </row>
    <row r="25" spans="1:14" ht="18" customHeight="1" x14ac:dyDescent="0.25">
      <c r="A25" s="283" t="s">
        <v>198</v>
      </c>
      <c r="B25" s="270"/>
      <c r="C25" s="269"/>
      <c r="D25" s="269"/>
      <c r="E25" s="269"/>
      <c r="F25" s="287">
        <f t="shared" si="4"/>
        <v>0</v>
      </c>
      <c r="G25" s="269"/>
      <c r="H25" s="269"/>
      <c r="I25" s="269"/>
      <c r="J25" s="269"/>
      <c r="K25" s="269"/>
      <c r="L25" s="269"/>
      <c r="M25" s="288">
        <f t="shared" si="5"/>
        <v>0</v>
      </c>
      <c r="N25" s="289">
        <f t="shared" si="6"/>
        <v>0</v>
      </c>
    </row>
    <row r="26" spans="1:14" ht="18" customHeight="1" x14ac:dyDescent="0.25">
      <c r="A26" s="283" t="s">
        <v>1079</v>
      </c>
      <c r="B26" s="270"/>
      <c r="C26" s="269"/>
      <c r="D26" s="269"/>
      <c r="E26" s="269"/>
      <c r="F26" s="287">
        <f t="shared" si="4"/>
        <v>0</v>
      </c>
      <c r="G26" s="269"/>
      <c r="H26" s="269"/>
      <c r="I26" s="269"/>
      <c r="J26" s="269"/>
      <c r="K26" s="269"/>
      <c r="L26" s="269"/>
      <c r="M26" s="288">
        <f t="shared" si="5"/>
        <v>0</v>
      </c>
      <c r="N26" s="289">
        <f t="shared" si="6"/>
        <v>0</v>
      </c>
    </row>
    <row r="27" spans="1:14" ht="18" customHeight="1" x14ac:dyDescent="0.25">
      <c r="A27" s="283" t="s">
        <v>497</v>
      </c>
      <c r="B27" s="270"/>
      <c r="C27" s="269"/>
      <c r="D27" s="269"/>
      <c r="E27" s="269"/>
      <c r="F27" s="287">
        <f t="shared" si="4"/>
        <v>0</v>
      </c>
      <c r="G27" s="269"/>
      <c r="H27" s="269"/>
      <c r="I27" s="269"/>
      <c r="J27" s="269"/>
      <c r="K27" s="269"/>
      <c r="L27" s="269"/>
      <c r="M27" s="288">
        <f t="shared" si="5"/>
        <v>0</v>
      </c>
      <c r="N27" s="289">
        <f t="shared" si="6"/>
        <v>0</v>
      </c>
    </row>
    <row r="28" spans="1:14" ht="18" customHeight="1" thickBot="1" x14ac:dyDescent="0.3">
      <c r="A28" s="308" t="s">
        <v>1279</v>
      </c>
      <c r="B28" s="277"/>
      <c r="C28" s="278"/>
      <c r="D28" s="278"/>
      <c r="E28" s="278"/>
      <c r="F28" s="309">
        <f t="shared" si="4"/>
        <v>0</v>
      </c>
      <c r="G28" s="269"/>
      <c r="H28" s="269"/>
      <c r="I28" s="269"/>
      <c r="J28" s="269"/>
      <c r="K28" s="269"/>
      <c r="L28" s="269"/>
      <c r="M28" s="288">
        <f t="shared" si="5"/>
        <v>0</v>
      </c>
      <c r="N28" s="289">
        <f t="shared" si="6"/>
        <v>0</v>
      </c>
    </row>
    <row r="29" spans="1:14" ht="18" customHeight="1" thickBot="1" x14ac:dyDescent="0.3">
      <c r="A29" s="299" t="s">
        <v>1256</v>
      </c>
      <c r="B29" s="300">
        <f t="shared" ref="B29:N29" si="7">SUM(B21:B28)</f>
        <v>0</v>
      </c>
      <c r="C29" s="301">
        <f t="shared" si="7"/>
        <v>0</v>
      </c>
      <c r="D29" s="301">
        <f t="shared" si="7"/>
        <v>0</v>
      </c>
      <c r="E29" s="301">
        <f t="shared" si="7"/>
        <v>0</v>
      </c>
      <c r="F29" s="302">
        <f t="shared" si="7"/>
        <v>0</v>
      </c>
      <c r="G29" s="310">
        <f t="shared" si="7"/>
        <v>0</v>
      </c>
      <c r="H29" s="301">
        <f t="shared" si="7"/>
        <v>0</v>
      </c>
      <c r="I29" s="301">
        <f t="shared" si="7"/>
        <v>0</v>
      </c>
      <c r="J29" s="301">
        <f t="shared" si="7"/>
        <v>0</v>
      </c>
      <c r="K29" s="301">
        <f t="shared" si="7"/>
        <v>0</v>
      </c>
      <c r="L29" s="301">
        <f>SUM(L21:L28)</f>
        <v>0</v>
      </c>
      <c r="M29" s="311">
        <f t="shared" si="7"/>
        <v>0</v>
      </c>
      <c r="N29" s="303">
        <f t="shared" si="7"/>
        <v>0</v>
      </c>
    </row>
    <row r="30" spans="1:14" ht="18" customHeight="1" thickBot="1" x14ac:dyDescent="0.3">
      <c r="A30" s="312" t="s">
        <v>985</v>
      </c>
      <c r="B30" s="313">
        <f t="shared" ref="B30:N30" si="8">B20+B29</f>
        <v>0</v>
      </c>
      <c r="C30" s="314">
        <f t="shared" si="8"/>
        <v>0</v>
      </c>
      <c r="D30" s="314">
        <f t="shared" si="8"/>
        <v>0</v>
      </c>
      <c r="E30" s="314">
        <f>E20+E29</f>
        <v>0</v>
      </c>
      <c r="F30" s="315">
        <f>F20+F29</f>
        <v>0</v>
      </c>
      <c r="G30" s="316">
        <f t="shared" si="8"/>
        <v>0</v>
      </c>
      <c r="H30" s="314">
        <f t="shared" si="8"/>
        <v>0</v>
      </c>
      <c r="I30" s="314">
        <f t="shared" si="8"/>
        <v>0</v>
      </c>
      <c r="J30" s="314">
        <f t="shared" si="8"/>
        <v>0</v>
      </c>
      <c r="K30" s="314">
        <f t="shared" si="8"/>
        <v>0</v>
      </c>
      <c r="L30" s="314">
        <f>L20+L29</f>
        <v>0</v>
      </c>
      <c r="M30" s="317">
        <f t="shared" si="8"/>
        <v>0</v>
      </c>
      <c r="N30" s="318">
        <f t="shared" si="8"/>
        <v>0</v>
      </c>
    </row>
    <row r="31" spans="1:14" ht="18" customHeight="1" x14ac:dyDescent="0.25"/>
    <row r="32" spans="1:14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</sheetData>
  <mergeCells count="19">
    <mergeCell ref="A4:N4"/>
    <mergeCell ref="A5:N5"/>
    <mergeCell ref="K9:K11"/>
    <mergeCell ref="L9:L11"/>
    <mergeCell ref="H10:H11"/>
    <mergeCell ref="I10:I11"/>
    <mergeCell ref="J10:J11"/>
    <mergeCell ref="H9:J9"/>
    <mergeCell ref="M9:M11"/>
    <mergeCell ref="A8:A11"/>
    <mergeCell ref="B8:F8"/>
    <mergeCell ref="G8:M8"/>
    <mergeCell ref="N8:N11"/>
    <mergeCell ref="B9:B11"/>
    <mergeCell ref="C9:C11"/>
    <mergeCell ref="D9:D11"/>
    <mergeCell ref="E9:E11"/>
    <mergeCell ref="F9:F11"/>
    <mergeCell ref="G9:G11"/>
  </mergeCells>
  <phoneticPr fontId="0" type="noConversion"/>
  <dataValidations xWindow="508" yWindow="401" count="2">
    <dataValidation type="whole" allowBlank="1" showInputMessage="1" showErrorMessage="1" error="      Hiba!_x000a_ESC-re kilépés" prompt="Összesítő" sqref="M21:N30 F21:F28 A29:L29 M12:N19 F12:F16 F18:F19 B20:N20">
      <formula1>0</formula1>
      <formula2>0</formula2>
    </dataValidation>
    <dataValidation type="whole" operator="notBetween" allowBlank="1" showInputMessage="1" showErrorMessage="1" error="Csak számot lehet beírni!" sqref="B18:E19 G18:L19 B12:E16 G12:L16 B21:E28 G21:L28">
      <formula1>-9.99999999999999E+21</formula1>
      <formula2>-9.99999999999999E+21</formula2>
    </dataValidation>
  </dataValidations>
  <hyperlinks>
    <hyperlink ref="O1" location="TARTALOM!A1" display="TARTALOM!A1"/>
  </hyperlinks>
  <printOptions horizontalCentered="1" verticalCentered="1"/>
  <pageMargins left="0.59055118110236227" right="0.59055118110236227" top="0.78740157480314965" bottom="0.59055118110236227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4"/>
  <dimension ref="A1:G222"/>
  <sheetViews>
    <sheetView showGridLines="0" showZeros="0" zoomScaleNormal="100" zoomScaleSheetLayoutView="75" workbookViewId="0"/>
  </sheetViews>
  <sheetFormatPr defaultRowHeight="12.75" x14ac:dyDescent="0.2"/>
  <cols>
    <col min="1" max="1" width="32.88671875" style="61" customWidth="1"/>
    <col min="2" max="2" width="8.109375" style="61" customWidth="1"/>
    <col min="3" max="3" width="9" style="61" customWidth="1"/>
    <col min="4" max="4" width="8.33203125" style="61" customWidth="1"/>
    <col min="5" max="5" width="9.33203125" style="61" customWidth="1"/>
    <col min="6" max="6" width="8" style="61" customWidth="1"/>
    <col min="7" max="7" width="7.5546875" style="61" customWidth="1"/>
    <col min="8" max="16384" width="8.88671875" style="61"/>
  </cols>
  <sheetData>
    <row r="1" spans="1:7" ht="12.75" customHeight="1" x14ac:dyDescent="0.2">
      <c r="A1" s="393">
        <f>Alapa!C17</f>
        <v>0</v>
      </c>
      <c r="B1" s="8"/>
      <c r="C1" s="8"/>
      <c r="D1" s="8"/>
      <c r="E1" s="8"/>
      <c r="F1" s="8"/>
      <c r="G1" s="33" t="s">
        <v>69</v>
      </c>
    </row>
    <row r="2" spans="1:7" ht="12.75" customHeight="1" x14ac:dyDescent="0.25">
      <c r="A2" s="8"/>
      <c r="B2" s="8"/>
      <c r="C2" s="8"/>
      <c r="D2" s="8"/>
      <c r="E2" s="8"/>
      <c r="F2" s="8"/>
      <c r="G2" s="391" t="s">
        <v>1615</v>
      </c>
    </row>
    <row r="3" spans="1:7" ht="12.75" customHeight="1" x14ac:dyDescent="0.2">
      <c r="A3" s="11" t="str">
        <f>CONCATENATE("Üzleti év:   ",Alapa!$C$11)</f>
        <v xml:space="preserve">Üzleti év:   </v>
      </c>
      <c r="B3" s="8"/>
      <c r="C3" s="8"/>
      <c r="D3" s="8"/>
      <c r="E3" s="8"/>
      <c r="F3" s="8"/>
    </row>
    <row r="4" spans="1:7" ht="12.75" customHeight="1" x14ac:dyDescent="0.2">
      <c r="A4" s="82" t="s">
        <v>1232</v>
      </c>
      <c r="B4" s="8"/>
      <c r="C4" s="8"/>
      <c r="D4" s="8"/>
      <c r="E4" s="8"/>
      <c r="F4" s="8"/>
    </row>
    <row r="5" spans="1:7" ht="12.75" customHeight="1" x14ac:dyDescent="0.2">
      <c r="A5" s="8"/>
      <c r="B5" s="8"/>
      <c r="C5" s="8"/>
      <c r="D5" s="8"/>
      <c r="E5" s="8"/>
      <c r="F5" s="8"/>
    </row>
    <row r="6" spans="1:7" ht="12.75" customHeight="1" thickBot="1" x14ac:dyDescent="0.25">
      <c r="A6" s="8"/>
      <c r="B6" s="8"/>
      <c r="C6" s="8"/>
      <c r="D6" s="8"/>
      <c r="E6" s="128"/>
      <c r="F6" s="96" t="str">
        <f>IF(Tartalom!$G$3=1,'Nyelv old'!$E$38,IF(Tartalom!G3=2,'Nyelv old'!$F$38,IF(Tartalom!G3=3,'Nyelv old'!$G$38,'Nyelv old'!$H$38)))</f>
        <v xml:space="preserve"> </v>
      </c>
    </row>
    <row r="7" spans="1:7" ht="15" customHeight="1" x14ac:dyDescent="0.2">
      <c r="A7" s="862" t="s">
        <v>1233</v>
      </c>
      <c r="B7" s="865" t="s">
        <v>912</v>
      </c>
      <c r="C7" s="865"/>
      <c r="D7" s="865" t="s">
        <v>800</v>
      </c>
      <c r="E7" s="865"/>
      <c r="F7" s="866" t="s">
        <v>1234</v>
      </c>
    </row>
    <row r="8" spans="1:7" x14ac:dyDescent="0.2">
      <c r="A8" s="863"/>
      <c r="B8" s="869" t="s">
        <v>1119</v>
      </c>
      <c r="C8" s="871" t="s">
        <v>1235</v>
      </c>
      <c r="D8" s="869" t="s">
        <v>1119</v>
      </c>
      <c r="E8" s="871" t="s">
        <v>1235</v>
      </c>
      <c r="F8" s="867"/>
    </row>
    <row r="9" spans="1:7" ht="13.5" thickBot="1" x14ac:dyDescent="0.25">
      <c r="A9" s="864"/>
      <c r="B9" s="870"/>
      <c r="C9" s="872"/>
      <c r="D9" s="870"/>
      <c r="E9" s="872"/>
      <c r="F9" s="868"/>
    </row>
    <row r="10" spans="1:7" x14ac:dyDescent="0.2">
      <c r="A10" s="319" t="s">
        <v>1133</v>
      </c>
      <c r="B10" s="487">
        <f>Import_M!D3</f>
        <v>0</v>
      </c>
      <c r="C10" s="488" t="e">
        <f>(B10/B20)*100</f>
        <v>#DIV/0!</v>
      </c>
      <c r="D10" s="487">
        <f>Import_M!F3</f>
        <v>0</v>
      </c>
      <c r="E10" s="488" t="e">
        <f>(D10/D20)*100</f>
        <v>#DIV/0!</v>
      </c>
      <c r="F10" s="489" t="str">
        <f>IF(B10=0,"",(D10/B10)*100)</f>
        <v/>
      </c>
    </row>
    <row r="11" spans="1:7" x14ac:dyDescent="0.2">
      <c r="A11" s="320" t="s">
        <v>1134</v>
      </c>
      <c r="B11" s="490">
        <f>Import_M!D4</f>
        <v>0</v>
      </c>
      <c r="C11" s="491" t="e">
        <f>(B11/B20)*100</f>
        <v>#DIV/0!</v>
      </c>
      <c r="D11" s="490">
        <f>Import_M!F4</f>
        <v>0</v>
      </c>
      <c r="E11" s="491" t="e">
        <f>(D11/D20)*100</f>
        <v>#DIV/0!</v>
      </c>
      <c r="F11" s="492" t="str">
        <f t="shared" ref="F11:F20" si="0">IF(B11=0,"",(D11/B11)*100)</f>
        <v/>
      </c>
    </row>
    <row r="12" spans="1:7" x14ac:dyDescent="0.2">
      <c r="A12" s="320" t="s">
        <v>1135</v>
      </c>
      <c r="B12" s="490">
        <f>Import_M!D12</f>
        <v>0</v>
      </c>
      <c r="C12" s="491" t="e">
        <f>(B12/B20)*100</f>
        <v>#DIV/0!</v>
      </c>
      <c r="D12" s="490">
        <f>Import_M!F12</f>
        <v>0</v>
      </c>
      <c r="E12" s="491" t="e">
        <f>(D12/D20)*100</f>
        <v>#DIV/0!</v>
      </c>
      <c r="F12" s="492" t="str">
        <f t="shared" si="0"/>
        <v/>
      </c>
    </row>
    <row r="13" spans="1:7" x14ac:dyDescent="0.2">
      <c r="A13" s="320" t="s">
        <v>1280</v>
      </c>
      <c r="B13" s="490">
        <f>Import_M!D20</f>
        <v>0</v>
      </c>
      <c r="C13" s="491" t="e">
        <f>(B13/B20)*100</f>
        <v>#DIV/0!</v>
      </c>
      <c r="D13" s="490">
        <f>Import_M!F20</f>
        <v>0</v>
      </c>
      <c r="E13" s="491" t="e">
        <f>(D13/D20)*100</f>
        <v>#DIV/0!</v>
      </c>
      <c r="F13" s="492" t="str">
        <f t="shared" si="0"/>
        <v/>
      </c>
    </row>
    <row r="14" spans="1:7" x14ac:dyDescent="0.2">
      <c r="A14" s="321" t="s">
        <v>1281</v>
      </c>
      <c r="B14" s="494">
        <f>Import_M!D31</f>
        <v>0</v>
      </c>
      <c r="C14" s="495" t="e">
        <f>(B14/B20)*100</f>
        <v>#DIV/0!</v>
      </c>
      <c r="D14" s="494">
        <f>Import_M!F31</f>
        <v>0</v>
      </c>
      <c r="E14" s="495" t="e">
        <f>(D14/D20)*100</f>
        <v>#DIV/0!</v>
      </c>
      <c r="F14" s="496" t="str">
        <f t="shared" si="0"/>
        <v/>
      </c>
    </row>
    <row r="15" spans="1:7" x14ac:dyDescent="0.2">
      <c r="A15" s="320" t="s">
        <v>1089</v>
      </c>
      <c r="B15" s="490">
        <f>Import_M!D32</f>
        <v>0</v>
      </c>
      <c r="C15" s="491" t="e">
        <f>(B15/B20)*100</f>
        <v>#DIV/0!</v>
      </c>
      <c r="D15" s="490">
        <f>Import_M!F32</f>
        <v>0</v>
      </c>
      <c r="E15" s="491" t="e">
        <f>(D15/D20)*100</f>
        <v>#DIV/0!</v>
      </c>
      <c r="F15" s="492" t="str">
        <f t="shared" si="0"/>
        <v/>
      </c>
    </row>
    <row r="16" spans="1:7" x14ac:dyDescent="0.2">
      <c r="A16" s="320" t="s">
        <v>717</v>
      </c>
      <c r="B16" s="490">
        <f>Import_M!D39</f>
        <v>0</v>
      </c>
      <c r="C16" s="491" t="e">
        <f>(B16/B20)*100</f>
        <v>#DIV/0!</v>
      </c>
      <c r="D16" s="490">
        <f>Import_M!F39</f>
        <v>0</v>
      </c>
      <c r="E16" s="491" t="e">
        <f>(D16/D20)*100</f>
        <v>#DIV/0!</v>
      </c>
      <c r="F16" s="492" t="str">
        <f t="shared" si="0"/>
        <v/>
      </c>
    </row>
    <row r="17" spans="1:6" x14ac:dyDescent="0.2">
      <c r="A17" s="320" t="s">
        <v>718</v>
      </c>
      <c r="B17" s="490">
        <f>Import_M!D48</f>
        <v>0</v>
      </c>
      <c r="C17" s="491" t="e">
        <f>(B17/B20)*100</f>
        <v>#DIV/0!</v>
      </c>
      <c r="D17" s="490">
        <f>Import_M!F48</f>
        <v>0</v>
      </c>
      <c r="E17" s="491" t="e">
        <f>(D17/D20)*100</f>
        <v>#DIV/0!</v>
      </c>
      <c r="F17" s="492" t="str">
        <f t="shared" si="0"/>
        <v/>
      </c>
    </row>
    <row r="18" spans="1:6" x14ac:dyDescent="0.2">
      <c r="A18" s="320" t="s">
        <v>443</v>
      </c>
      <c r="B18" s="490">
        <f>Import_M!D55</f>
        <v>0</v>
      </c>
      <c r="C18" s="491" t="e">
        <f>(B18/B20)*100</f>
        <v>#DIV/0!</v>
      </c>
      <c r="D18" s="490">
        <f>Import_M!F55</f>
        <v>0</v>
      </c>
      <c r="E18" s="491" t="e">
        <f>(D18/D20)*100</f>
        <v>#DIV/0!</v>
      </c>
      <c r="F18" s="492" t="str">
        <f t="shared" si="0"/>
        <v/>
      </c>
    </row>
    <row r="19" spans="1:6" x14ac:dyDescent="0.2">
      <c r="A19" s="321" t="s">
        <v>1236</v>
      </c>
      <c r="B19" s="494">
        <f>Import_M!D58</f>
        <v>0</v>
      </c>
      <c r="C19" s="495" t="e">
        <f>(B19/B20)*100</f>
        <v>#DIV/0!</v>
      </c>
      <c r="D19" s="494">
        <f>Import_M!F58</f>
        <v>0</v>
      </c>
      <c r="E19" s="495" t="e">
        <f>(D19/D20)*100</f>
        <v>#DIV/0!</v>
      </c>
      <c r="F19" s="496" t="str">
        <f t="shared" si="0"/>
        <v/>
      </c>
    </row>
    <row r="20" spans="1:6" ht="13.5" thickBot="1" x14ac:dyDescent="0.25">
      <c r="A20" s="322" t="s">
        <v>1237</v>
      </c>
      <c r="B20" s="498">
        <f>Import_M!D62</f>
        <v>0</v>
      </c>
      <c r="C20" s="499" t="e">
        <f>(B20/B20)*100</f>
        <v>#DIV/0!</v>
      </c>
      <c r="D20" s="498">
        <f>Import_M!F62</f>
        <v>0</v>
      </c>
      <c r="E20" s="499" t="e">
        <f>(D20/D20)*100</f>
        <v>#DIV/0!</v>
      </c>
      <c r="F20" s="500" t="str">
        <f t="shared" si="0"/>
        <v/>
      </c>
    </row>
    <row r="21" spans="1:6" ht="12.75" customHeight="1" x14ac:dyDescent="0.2">
      <c r="A21" s="8"/>
      <c r="B21" s="8"/>
      <c r="C21" s="8"/>
      <c r="D21" s="8"/>
      <c r="E21" s="8"/>
      <c r="F21" s="8"/>
    </row>
    <row r="22" spans="1:6" ht="12.75" customHeight="1" x14ac:dyDescent="0.2">
      <c r="A22" s="8"/>
      <c r="B22" s="8"/>
      <c r="C22" s="8"/>
      <c r="D22" s="8"/>
      <c r="E22" s="8"/>
      <c r="F22" s="8"/>
    </row>
    <row r="23" spans="1:6" ht="12.75" customHeight="1" x14ac:dyDescent="0.2">
      <c r="A23" s="8"/>
      <c r="B23" s="8"/>
      <c r="C23" s="8"/>
      <c r="D23" s="8"/>
      <c r="E23" s="8"/>
      <c r="F23" s="8"/>
    </row>
    <row r="24" spans="1:6" ht="12.75" customHeight="1" x14ac:dyDescent="0.2">
      <c r="A24" s="484" t="s">
        <v>1238</v>
      </c>
      <c r="B24" s="482"/>
      <c r="C24" s="482"/>
      <c r="D24" s="482"/>
      <c r="E24" s="482"/>
      <c r="F24" s="482"/>
    </row>
    <row r="25" spans="1:6" ht="12.75" customHeight="1" x14ac:dyDescent="0.2">
      <c r="A25" s="484"/>
      <c r="B25" s="482"/>
      <c r="C25" s="482"/>
      <c r="D25" s="482"/>
      <c r="E25" s="482"/>
      <c r="F25" s="482"/>
    </row>
    <row r="26" spans="1:6" ht="12.75" customHeight="1" thickBot="1" x14ac:dyDescent="0.25">
      <c r="A26" s="482"/>
      <c r="B26" s="482"/>
      <c r="C26" s="482"/>
      <c r="D26" s="482"/>
      <c r="E26" s="485"/>
      <c r="F26" s="96" t="str">
        <f>IF(Tartalom!$G$3=1,'Nyelv old'!$E$38,IF(Tartalom!G23=2,'Nyelv old'!$F$38,IF(Tartalom!G23=3,'Nyelv old'!$G$38,'Nyelv old'!$H$38)))</f>
        <v xml:space="preserve"> </v>
      </c>
    </row>
    <row r="27" spans="1:6" ht="15" customHeight="1" x14ac:dyDescent="0.2">
      <c r="A27" s="849" t="s">
        <v>1233</v>
      </c>
      <c r="B27" s="852" t="s">
        <v>912</v>
      </c>
      <c r="C27" s="852"/>
      <c r="D27" s="852" t="s">
        <v>800</v>
      </c>
      <c r="E27" s="852"/>
      <c r="F27" s="853" t="s">
        <v>1234</v>
      </c>
    </row>
    <row r="28" spans="1:6" ht="12.75" customHeight="1" x14ac:dyDescent="0.2">
      <c r="A28" s="850"/>
      <c r="B28" s="856" t="s">
        <v>1119</v>
      </c>
      <c r="C28" s="858" t="s">
        <v>1235</v>
      </c>
      <c r="D28" s="856" t="s">
        <v>1119</v>
      </c>
      <c r="E28" s="858" t="s">
        <v>1235</v>
      </c>
      <c r="F28" s="854"/>
    </row>
    <row r="29" spans="1:6" ht="13.5" thickBot="1" x14ac:dyDescent="0.25">
      <c r="A29" s="860"/>
      <c r="B29" s="857"/>
      <c r="C29" s="861"/>
      <c r="D29" s="857"/>
      <c r="E29" s="861"/>
      <c r="F29" s="873"/>
    </row>
    <row r="30" spans="1:6" ht="13.5" thickBot="1" x14ac:dyDescent="0.25">
      <c r="A30" s="501" t="s">
        <v>1239</v>
      </c>
      <c r="B30" s="502">
        <f>Import_M!D63</f>
        <v>0</v>
      </c>
      <c r="C30" s="503" t="e">
        <f>(B30/B44)*100</f>
        <v>#DIV/0!</v>
      </c>
      <c r="D30" s="502">
        <f>Import_M!F63</f>
        <v>0</v>
      </c>
      <c r="E30" s="504" t="e">
        <f>(D30/D44)*100</f>
        <v>#DIV/0!</v>
      </c>
      <c r="F30" s="505" t="str">
        <f t="shared" ref="F30:F44" si="1">IF(B30=0,"",(D30/B30)*100)</f>
        <v/>
      </c>
    </row>
    <row r="31" spans="1:6" x14ac:dyDescent="0.2">
      <c r="A31" s="479" t="s">
        <v>1240</v>
      </c>
      <c r="B31" s="490">
        <f>Import_M!D64</f>
        <v>0</v>
      </c>
      <c r="C31" s="506" t="e">
        <f>(B31/B44)*100</f>
        <v>#DIV/0!</v>
      </c>
      <c r="D31" s="490">
        <f>Import_M!F64</f>
        <v>0</v>
      </c>
      <c r="E31" s="491" t="e">
        <f>(D31/D44)*100</f>
        <v>#DIV/0!</v>
      </c>
      <c r="F31" s="492" t="str">
        <f t="shared" si="1"/>
        <v/>
      </c>
    </row>
    <row r="32" spans="1:6" x14ac:dyDescent="0.2">
      <c r="A32" s="479" t="s">
        <v>574</v>
      </c>
      <c r="B32" s="490">
        <f>Import_M!D66</f>
        <v>0</v>
      </c>
      <c r="C32" s="506" t="e">
        <f>(B32/B44)*100*-1</f>
        <v>#DIV/0!</v>
      </c>
      <c r="D32" s="490">
        <f>Import_M!F66</f>
        <v>0</v>
      </c>
      <c r="E32" s="491" t="e">
        <f>(D32/D44)*100</f>
        <v>#DIV/0!</v>
      </c>
      <c r="F32" s="492" t="str">
        <f t="shared" si="1"/>
        <v/>
      </c>
    </row>
    <row r="33" spans="1:6" x14ac:dyDescent="0.2">
      <c r="A33" s="479" t="s">
        <v>575</v>
      </c>
      <c r="B33" s="490">
        <f>Import_M!D67</f>
        <v>0</v>
      </c>
      <c r="C33" s="506" t="e">
        <f>(B33/B44)*100</f>
        <v>#DIV/0!</v>
      </c>
      <c r="D33" s="490">
        <f>Import_M!F67</f>
        <v>0</v>
      </c>
      <c r="E33" s="491" t="e">
        <f>(D33/D44)*100</f>
        <v>#DIV/0!</v>
      </c>
      <c r="F33" s="492" t="str">
        <f t="shared" si="1"/>
        <v/>
      </c>
    </row>
    <row r="34" spans="1:6" x14ac:dyDescent="0.2">
      <c r="A34" s="479" t="s">
        <v>1125</v>
      </c>
      <c r="B34" s="490">
        <f>Import_M!D68</f>
        <v>0</v>
      </c>
      <c r="C34" s="506" t="e">
        <f>(B34/B44)*100</f>
        <v>#DIV/0!</v>
      </c>
      <c r="D34" s="490">
        <f>Import_M!F68</f>
        <v>0</v>
      </c>
      <c r="E34" s="491" t="e">
        <f>(D34/D44)*100</f>
        <v>#DIV/0!</v>
      </c>
      <c r="F34" s="492" t="str">
        <f t="shared" si="1"/>
        <v/>
      </c>
    </row>
    <row r="35" spans="1:6" ht="12.75" customHeight="1" x14ac:dyDescent="0.2">
      <c r="A35" s="479" t="s">
        <v>413</v>
      </c>
      <c r="B35" s="490">
        <f>Import_M!D69</f>
        <v>0</v>
      </c>
      <c r="C35" s="506" t="e">
        <f>(B35/B44)*100</f>
        <v>#DIV/0!</v>
      </c>
      <c r="D35" s="490">
        <f>Import_M!F69</f>
        <v>0</v>
      </c>
      <c r="E35" s="506" t="e">
        <f>(D35/D44)*100</f>
        <v>#DIV/0!</v>
      </c>
      <c r="F35" s="492" t="str">
        <f t="shared" si="1"/>
        <v/>
      </c>
    </row>
    <row r="36" spans="1:6" x14ac:dyDescent="0.2">
      <c r="A36" s="479" t="s">
        <v>1126</v>
      </c>
      <c r="B36" s="490">
        <f>Import_M!D70</f>
        <v>0</v>
      </c>
      <c r="C36" s="506" t="e">
        <f>(B36/B44)*100</f>
        <v>#DIV/0!</v>
      </c>
      <c r="D36" s="490">
        <f>Import_M!F70</f>
        <v>0</v>
      </c>
      <c r="E36" s="491" t="e">
        <f>(D36/D44)*100</f>
        <v>#DIV/0!</v>
      </c>
      <c r="F36" s="492" t="str">
        <f t="shared" si="1"/>
        <v/>
      </c>
    </row>
    <row r="37" spans="1:6" x14ac:dyDescent="0.2">
      <c r="A37" s="479" t="s">
        <v>1192</v>
      </c>
      <c r="B37" s="490">
        <f>Import_M!D73</f>
        <v>0</v>
      </c>
      <c r="C37" s="506" t="e">
        <f>(B37/B44)*100</f>
        <v>#DIV/0!</v>
      </c>
      <c r="D37" s="490">
        <f>Import_M!F73</f>
        <v>0</v>
      </c>
      <c r="E37" s="491" t="e">
        <f>(D37/D44)*100</f>
        <v>#DIV/0!</v>
      </c>
      <c r="F37" s="492" t="str">
        <f t="shared" si="1"/>
        <v/>
      </c>
    </row>
    <row r="38" spans="1:6" x14ac:dyDescent="0.2">
      <c r="A38" s="493" t="s">
        <v>81</v>
      </c>
      <c r="B38" s="494">
        <f>Import_M!D74</f>
        <v>0</v>
      </c>
      <c r="C38" s="507" t="e">
        <f>(B38/B44)*100</f>
        <v>#DIV/0!</v>
      </c>
      <c r="D38" s="494">
        <f>Import_M!F74</f>
        <v>0</v>
      </c>
      <c r="E38" s="495" t="e">
        <f>(D38/D44)*100</f>
        <v>#DIV/0!</v>
      </c>
      <c r="F38" s="496" t="str">
        <f t="shared" si="1"/>
        <v/>
      </c>
    </row>
    <row r="39" spans="1:6" x14ac:dyDescent="0.2">
      <c r="A39" s="493" t="s">
        <v>82</v>
      </c>
      <c r="B39" s="494">
        <f>Import_M!D78</f>
        <v>0</v>
      </c>
      <c r="C39" s="507" t="e">
        <f>(B39/B44)*100</f>
        <v>#DIV/0!</v>
      </c>
      <c r="D39" s="494">
        <f>Import_M!F78</f>
        <v>0</v>
      </c>
      <c r="E39" s="495" t="e">
        <f>(D39/D44)*100</f>
        <v>#DIV/0!</v>
      </c>
      <c r="F39" s="496" t="str">
        <f t="shared" si="1"/>
        <v/>
      </c>
    </row>
    <row r="40" spans="1:6" ht="12.75" customHeight="1" x14ac:dyDescent="0.2">
      <c r="A40" s="480" t="s">
        <v>414</v>
      </c>
      <c r="B40" s="490">
        <f>Import_M!D79</f>
        <v>0</v>
      </c>
      <c r="C40" s="506" t="e">
        <f>(B40/B44)*100</f>
        <v>#DIV/0!</v>
      </c>
      <c r="D40" s="490">
        <f>Import_M!F79</f>
        <v>0</v>
      </c>
      <c r="E40" s="506" t="e">
        <f>(D40/D44)*100</f>
        <v>#DIV/0!</v>
      </c>
      <c r="F40" s="492" t="str">
        <f t="shared" si="1"/>
        <v/>
      </c>
    </row>
    <row r="41" spans="1:6" x14ac:dyDescent="0.2">
      <c r="A41" s="479" t="s">
        <v>83</v>
      </c>
      <c r="B41" s="490">
        <f>Import_M!D84</f>
        <v>0</v>
      </c>
      <c r="C41" s="506" t="e">
        <f>(B41/B44)*100</f>
        <v>#DIV/0!</v>
      </c>
      <c r="D41" s="490">
        <f>Import_M!F84</f>
        <v>0</v>
      </c>
      <c r="E41" s="491" t="e">
        <f>(D41/D44)*100</f>
        <v>#DIV/0!</v>
      </c>
      <c r="F41" s="492" t="str">
        <f t="shared" si="1"/>
        <v/>
      </c>
    </row>
    <row r="42" spans="1:6" x14ac:dyDescent="0.2">
      <c r="A42" s="479" t="s">
        <v>84</v>
      </c>
      <c r="B42" s="490">
        <f>Import_M!D94</f>
        <v>0</v>
      </c>
      <c r="C42" s="506" t="e">
        <f>(B42/B44)*100</f>
        <v>#DIV/0!</v>
      </c>
      <c r="D42" s="490">
        <f>Import_M!F94</f>
        <v>0</v>
      </c>
      <c r="E42" s="491" t="e">
        <f>(D42/D44)*100</f>
        <v>#DIV/0!</v>
      </c>
      <c r="F42" s="492" t="str">
        <f t="shared" si="1"/>
        <v/>
      </c>
    </row>
    <row r="43" spans="1:6" x14ac:dyDescent="0.2">
      <c r="A43" s="493" t="s">
        <v>85</v>
      </c>
      <c r="B43" s="494">
        <f>Import_M!D107</f>
        <v>0</v>
      </c>
      <c r="C43" s="507" t="e">
        <f>(B43/B44)*100</f>
        <v>#DIV/0!</v>
      </c>
      <c r="D43" s="494">
        <f>Import_M!F107</f>
        <v>0</v>
      </c>
      <c r="E43" s="495" t="e">
        <f>(D43/D44)*100</f>
        <v>#DIV/0!</v>
      </c>
      <c r="F43" s="496" t="str">
        <f t="shared" si="1"/>
        <v/>
      </c>
    </row>
    <row r="44" spans="1:6" ht="13.5" thickBot="1" x14ac:dyDescent="0.25">
      <c r="A44" s="497" t="s">
        <v>290</v>
      </c>
      <c r="B44" s="498">
        <f>Import_M!D111</f>
        <v>0</v>
      </c>
      <c r="C44" s="508" t="e">
        <f>(B44/B44)*100</f>
        <v>#DIV/0!</v>
      </c>
      <c r="D44" s="498">
        <f>Import_M!F111</f>
        <v>0</v>
      </c>
      <c r="E44" s="499" t="e">
        <f>(D44/D44)*100</f>
        <v>#DIV/0!</v>
      </c>
      <c r="F44" s="500" t="str">
        <f t="shared" si="1"/>
        <v/>
      </c>
    </row>
    <row r="45" spans="1:6" ht="12.75" customHeight="1" x14ac:dyDescent="0.2">
      <c r="A45" s="509"/>
      <c r="B45" s="510"/>
      <c r="C45" s="491"/>
      <c r="D45" s="510"/>
      <c r="E45" s="491"/>
      <c r="F45" s="491"/>
    </row>
    <row r="46" spans="1:6" ht="12.75" customHeight="1" x14ac:dyDescent="0.2">
      <c r="A46" s="509"/>
      <c r="B46" s="510"/>
      <c r="C46" s="491"/>
      <c r="D46" s="510"/>
      <c r="E46" s="491"/>
      <c r="F46" s="491"/>
    </row>
    <row r="47" spans="1:6" ht="12.75" customHeight="1" x14ac:dyDescent="0.2">
      <c r="A47" s="509"/>
      <c r="B47" s="510"/>
      <c r="C47" s="491"/>
      <c r="D47" s="510"/>
      <c r="E47" s="491"/>
      <c r="F47" s="491"/>
    </row>
    <row r="48" spans="1:6" ht="12.75" customHeight="1" x14ac:dyDescent="0.2">
      <c r="A48" s="511">
        <f>Alapa!C17</f>
        <v>0</v>
      </c>
      <c r="B48" s="482"/>
      <c r="C48" s="512"/>
      <c r="D48" s="512"/>
      <c r="E48" s="512"/>
      <c r="F48" s="512"/>
    </row>
    <row r="49" spans="1:6" ht="12.75" customHeight="1" x14ac:dyDescent="0.2">
      <c r="A49" s="483" t="str">
        <f>CONCATENATE("Üzleti év:   ",Alapa!$C$11)</f>
        <v xml:space="preserve">Üzleti év:   </v>
      </c>
      <c r="B49" s="482"/>
      <c r="C49" s="512"/>
      <c r="D49" s="512"/>
      <c r="E49" s="512"/>
      <c r="F49" s="512"/>
    </row>
    <row r="50" spans="1:6" ht="12.75" customHeight="1" x14ac:dyDescent="0.2">
      <c r="A50" s="483"/>
      <c r="B50" s="482"/>
      <c r="C50" s="512"/>
      <c r="D50" s="512"/>
      <c r="E50" s="512"/>
      <c r="F50" s="512"/>
    </row>
    <row r="51" spans="1:6" ht="12.75" customHeight="1" x14ac:dyDescent="0.2">
      <c r="A51" s="484" t="s">
        <v>270</v>
      </c>
      <c r="B51" s="482"/>
      <c r="C51" s="482"/>
      <c r="D51" s="482"/>
      <c r="E51" s="482"/>
      <c r="F51" s="482"/>
    </row>
    <row r="52" spans="1:6" ht="12.75" customHeight="1" x14ac:dyDescent="0.2">
      <c r="A52" s="484"/>
      <c r="B52" s="482"/>
      <c r="C52" s="482"/>
      <c r="D52" s="482"/>
      <c r="E52" s="482"/>
      <c r="F52" s="482"/>
    </row>
    <row r="53" spans="1:6" ht="12.75" customHeight="1" thickBot="1" x14ac:dyDescent="0.25">
      <c r="A53" s="482"/>
      <c r="B53" s="482"/>
      <c r="C53" s="482"/>
      <c r="D53" s="482"/>
      <c r="E53" s="485"/>
      <c r="F53" s="96" t="str">
        <f>IF(Tartalom!$G$3=1,'Nyelv old'!$E$38,IF(Tartalom!G50=2,'Nyelv old'!$F$38,IF(Tartalom!G50=3,'Nyelv old'!$G$38,'Nyelv old'!$H$38)))</f>
        <v xml:space="preserve"> </v>
      </c>
    </row>
    <row r="54" spans="1:6" ht="15" customHeight="1" x14ac:dyDescent="0.2">
      <c r="A54" s="849" t="s">
        <v>1233</v>
      </c>
      <c r="B54" s="852" t="s">
        <v>912</v>
      </c>
      <c r="C54" s="852"/>
      <c r="D54" s="852" t="s">
        <v>800</v>
      </c>
      <c r="E54" s="852"/>
      <c r="F54" s="853" t="s">
        <v>1234</v>
      </c>
    </row>
    <row r="55" spans="1:6" ht="12.75" customHeight="1" x14ac:dyDescent="0.2">
      <c r="A55" s="850"/>
      <c r="B55" s="856" t="s">
        <v>1119</v>
      </c>
      <c r="C55" s="858" t="s">
        <v>1235</v>
      </c>
      <c r="D55" s="856" t="s">
        <v>1119</v>
      </c>
      <c r="E55" s="858" t="s">
        <v>1235</v>
      </c>
      <c r="F55" s="854"/>
    </row>
    <row r="56" spans="1:6" ht="13.5" thickBot="1" x14ac:dyDescent="0.25">
      <c r="A56" s="851"/>
      <c r="B56" s="857"/>
      <c r="C56" s="859"/>
      <c r="D56" s="857"/>
      <c r="E56" s="859"/>
      <c r="F56" s="855"/>
    </row>
    <row r="57" spans="1:6" x14ac:dyDescent="0.2">
      <c r="A57" s="513" t="s">
        <v>1134</v>
      </c>
      <c r="B57" s="475">
        <f>Import_M!D4</f>
        <v>0</v>
      </c>
      <c r="C57" s="514" t="e">
        <f t="shared" ref="C57:C84" si="2">(B57/$B$84)*100</f>
        <v>#DIV/0!</v>
      </c>
      <c r="D57" s="475">
        <f>Import_M!F4</f>
        <v>0</v>
      </c>
      <c r="E57" s="514" t="e">
        <f t="shared" ref="E57:E84" si="3">(D57/$D$84)*100</f>
        <v>#DIV/0!</v>
      </c>
      <c r="F57" s="515" t="str">
        <f t="shared" ref="F57:F84" si="4">IF(B57=0,"",(D57/B57)*100)</f>
        <v/>
      </c>
    </row>
    <row r="58" spans="1:6" x14ac:dyDescent="0.2">
      <c r="A58" s="479" t="s">
        <v>471</v>
      </c>
      <c r="B58" s="476">
        <f>Import_M!D5</f>
        <v>0</v>
      </c>
      <c r="C58" s="516" t="e">
        <f t="shared" si="2"/>
        <v>#DIV/0!</v>
      </c>
      <c r="D58" s="476">
        <f>Import_M!F5</f>
        <v>0</v>
      </c>
      <c r="E58" s="516" t="e">
        <f t="shared" si="3"/>
        <v>#DIV/0!</v>
      </c>
      <c r="F58" s="517" t="str">
        <f t="shared" si="4"/>
        <v/>
      </c>
    </row>
    <row r="59" spans="1:6" x14ac:dyDescent="0.2">
      <c r="A59" s="479" t="s">
        <v>470</v>
      </c>
      <c r="B59" s="476">
        <f>Import_M!D6</f>
        <v>0</v>
      </c>
      <c r="C59" s="516" t="e">
        <f t="shared" si="2"/>
        <v>#DIV/0!</v>
      </c>
      <c r="D59" s="476">
        <f>Import_M!F6</f>
        <v>0</v>
      </c>
      <c r="E59" s="516" t="e">
        <f t="shared" si="3"/>
        <v>#DIV/0!</v>
      </c>
      <c r="F59" s="517" t="str">
        <f t="shared" si="4"/>
        <v/>
      </c>
    </row>
    <row r="60" spans="1:6" x14ac:dyDescent="0.2">
      <c r="A60" s="479" t="s">
        <v>271</v>
      </c>
      <c r="B60" s="476">
        <f>Import_M!D7</f>
        <v>0</v>
      </c>
      <c r="C60" s="516" t="e">
        <f t="shared" si="2"/>
        <v>#DIV/0!</v>
      </c>
      <c r="D60" s="476">
        <f>Import_M!F7</f>
        <v>0</v>
      </c>
      <c r="E60" s="516" t="e">
        <f t="shared" si="3"/>
        <v>#DIV/0!</v>
      </c>
      <c r="F60" s="517" t="str">
        <f t="shared" si="4"/>
        <v/>
      </c>
    </row>
    <row r="61" spans="1:6" x14ac:dyDescent="0.2">
      <c r="A61" s="479" t="s">
        <v>469</v>
      </c>
      <c r="B61" s="476">
        <f>Import_M!D8</f>
        <v>0</v>
      </c>
      <c r="C61" s="516" t="e">
        <f t="shared" si="2"/>
        <v>#DIV/0!</v>
      </c>
      <c r="D61" s="476">
        <f>Import_M!F8</f>
        <v>0</v>
      </c>
      <c r="E61" s="516" t="e">
        <f t="shared" si="3"/>
        <v>#DIV/0!</v>
      </c>
      <c r="F61" s="517" t="str">
        <f t="shared" si="4"/>
        <v/>
      </c>
    </row>
    <row r="62" spans="1:6" x14ac:dyDescent="0.2">
      <c r="A62" s="479" t="s">
        <v>468</v>
      </c>
      <c r="B62" s="476">
        <f>Import_M!D9</f>
        <v>0</v>
      </c>
      <c r="C62" s="516" t="e">
        <f t="shared" si="2"/>
        <v>#DIV/0!</v>
      </c>
      <c r="D62" s="476">
        <f>Import_M!F9</f>
        <v>0</v>
      </c>
      <c r="E62" s="516" t="e">
        <f t="shared" si="3"/>
        <v>#DIV/0!</v>
      </c>
      <c r="F62" s="517" t="str">
        <f t="shared" si="4"/>
        <v/>
      </c>
    </row>
    <row r="63" spans="1:6" x14ac:dyDescent="0.2">
      <c r="A63" s="479" t="s">
        <v>196</v>
      </c>
      <c r="B63" s="476">
        <f>Import_M!D10</f>
        <v>0</v>
      </c>
      <c r="C63" s="516" t="e">
        <f t="shared" si="2"/>
        <v>#DIV/0!</v>
      </c>
      <c r="D63" s="476">
        <f>Import_M!F10</f>
        <v>0</v>
      </c>
      <c r="E63" s="516" t="e">
        <f t="shared" si="3"/>
        <v>#DIV/0!</v>
      </c>
      <c r="F63" s="517" t="str">
        <f t="shared" si="4"/>
        <v/>
      </c>
    </row>
    <row r="64" spans="1:6" x14ac:dyDescent="0.2">
      <c r="A64" s="479" t="s">
        <v>371</v>
      </c>
      <c r="B64" s="476">
        <f>Import_M!D11</f>
        <v>0</v>
      </c>
      <c r="C64" s="516" t="e">
        <f t="shared" si="2"/>
        <v>#DIV/0!</v>
      </c>
      <c r="D64" s="476">
        <f>Import_M!F11</f>
        <v>0</v>
      </c>
      <c r="E64" s="516" t="e">
        <f t="shared" si="3"/>
        <v>#DIV/0!</v>
      </c>
      <c r="F64" s="517" t="str">
        <f t="shared" si="4"/>
        <v/>
      </c>
    </row>
    <row r="65" spans="1:6" x14ac:dyDescent="0.2">
      <c r="A65" s="518" t="s">
        <v>1135</v>
      </c>
      <c r="B65" s="477">
        <f>Import_M!D12</f>
        <v>0</v>
      </c>
      <c r="C65" s="519" t="e">
        <f t="shared" si="2"/>
        <v>#DIV/0!</v>
      </c>
      <c r="D65" s="477">
        <f>Import_M!F12</f>
        <v>0</v>
      </c>
      <c r="E65" s="519" t="e">
        <f t="shared" si="3"/>
        <v>#DIV/0!</v>
      </c>
      <c r="F65" s="520" t="str">
        <f t="shared" si="4"/>
        <v/>
      </c>
    </row>
    <row r="66" spans="1:6" ht="12.75" customHeight="1" x14ac:dyDescent="0.2">
      <c r="A66" s="480" t="s">
        <v>731</v>
      </c>
      <c r="B66" s="476">
        <f>Import_M!D13</f>
        <v>0</v>
      </c>
      <c r="C66" s="516" t="e">
        <f t="shared" si="2"/>
        <v>#DIV/0!</v>
      </c>
      <c r="D66" s="476">
        <f>Import_M!F13</f>
        <v>0</v>
      </c>
      <c r="E66" s="516" t="e">
        <f t="shared" si="3"/>
        <v>#DIV/0!</v>
      </c>
      <c r="F66" s="517" t="str">
        <f t="shared" si="4"/>
        <v/>
      </c>
    </row>
    <row r="67" spans="1:6" ht="12.75" customHeight="1" x14ac:dyDescent="0.2">
      <c r="A67" s="479" t="s">
        <v>372</v>
      </c>
      <c r="B67" s="476">
        <f>Import_M!D14</f>
        <v>0</v>
      </c>
      <c r="C67" s="516" t="e">
        <f t="shared" si="2"/>
        <v>#DIV/0!</v>
      </c>
      <c r="D67" s="476">
        <f>Import_M!F14</f>
        <v>0</v>
      </c>
      <c r="E67" s="516" t="e">
        <f t="shared" si="3"/>
        <v>#DIV/0!</v>
      </c>
      <c r="F67" s="517" t="str">
        <f t="shared" si="4"/>
        <v/>
      </c>
    </row>
    <row r="68" spans="1:6" ht="12.75" customHeight="1" x14ac:dyDescent="0.2">
      <c r="A68" s="479" t="s">
        <v>200</v>
      </c>
      <c r="B68" s="476">
        <f>Import_M!D15</f>
        <v>0</v>
      </c>
      <c r="C68" s="516" t="e">
        <f t="shared" si="2"/>
        <v>#DIV/0!</v>
      </c>
      <c r="D68" s="476">
        <f>Import_M!F15</f>
        <v>0</v>
      </c>
      <c r="E68" s="516" t="e">
        <f t="shared" si="3"/>
        <v>#DIV/0!</v>
      </c>
      <c r="F68" s="517" t="str">
        <f t="shared" si="4"/>
        <v/>
      </c>
    </row>
    <row r="69" spans="1:6" ht="12.75" customHeight="1" x14ac:dyDescent="0.2">
      <c r="A69" s="479" t="s">
        <v>197</v>
      </c>
      <c r="B69" s="476">
        <f>Import_M!D16</f>
        <v>0</v>
      </c>
      <c r="C69" s="516" t="e">
        <f t="shared" si="2"/>
        <v>#DIV/0!</v>
      </c>
      <c r="D69" s="476">
        <f>Import_M!F16</f>
        <v>0</v>
      </c>
      <c r="E69" s="516" t="e">
        <f t="shared" si="3"/>
        <v>#DIV/0!</v>
      </c>
      <c r="F69" s="517" t="str">
        <f t="shared" si="4"/>
        <v/>
      </c>
    </row>
    <row r="70" spans="1:6" ht="12.75" customHeight="1" x14ac:dyDescent="0.2">
      <c r="A70" s="479" t="s">
        <v>198</v>
      </c>
      <c r="B70" s="476">
        <f>Import_M!D17</f>
        <v>0</v>
      </c>
      <c r="C70" s="516" t="e">
        <f t="shared" si="2"/>
        <v>#DIV/0!</v>
      </c>
      <c r="D70" s="476">
        <f>Import_M!F17</f>
        <v>0</v>
      </c>
      <c r="E70" s="516" t="e">
        <f t="shared" si="3"/>
        <v>#DIV/0!</v>
      </c>
      <c r="F70" s="517" t="str">
        <f t="shared" si="4"/>
        <v/>
      </c>
    </row>
    <row r="71" spans="1:6" ht="12.75" customHeight="1" x14ac:dyDescent="0.2">
      <c r="A71" s="479" t="s">
        <v>199</v>
      </c>
      <c r="B71" s="476">
        <f>Import_M!D18</f>
        <v>0</v>
      </c>
      <c r="C71" s="516" t="e">
        <f t="shared" si="2"/>
        <v>#DIV/0!</v>
      </c>
      <c r="D71" s="476">
        <f>Import_M!F18</f>
        <v>0</v>
      </c>
      <c r="E71" s="516" t="e">
        <f t="shared" si="3"/>
        <v>#DIV/0!</v>
      </c>
      <c r="F71" s="517" t="str">
        <f t="shared" si="4"/>
        <v/>
      </c>
    </row>
    <row r="72" spans="1:6" ht="12.75" customHeight="1" x14ac:dyDescent="0.2">
      <c r="A72" s="521" t="s">
        <v>497</v>
      </c>
      <c r="B72" s="476">
        <f>Import_M!D19</f>
        <v>0</v>
      </c>
      <c r="C72" s="516" t="e">
        <f t="shared" si="2"/>
        <v>#DIV/0!</v>
      </c>
      <c r="D72" s="476">
        <f>Import_M!F19</f>
        <v>0</v>
      </c>
      <c r="E72" s="516" t="e">
        <f t="shared" si="3"/>
        <v>#DIV/0!</v>
      </c>
      <c r="F72" s="517" t="str">
        <f t="shared" si="4"/>
        <v/>
      </c>
    </row>
    <row r="73" spans="1:6" x14ac:dyDescent="0.2">
      <c r="A73" s="518" t="s">
        <v>1280</v>
      </c>
      <c r="B73" s="477">
        <f>Import_M!D20</f>
        <v>0</v>
      </c>
      <c r="C73" s="519" t="e">
        <f t="shared" si="2"/>
        <v>#DIV/0!</v>
      </c>
      <c r="D73" s="477">
        <f>Import_M!F20</f>
        <v>0</v>
      </c>
      <c r="E73" s="519" t="e">
        <f t="shared" si="3"/>
        <v>#DIV/0!</v>
      </c>
      <c r="F73" s="520" t="str">
        <f t="shared" si="4"/>
        <v/>
      </c>
    </row>
    <row r="74" spans="1:6" ht="12.75" customHeight="1" x14ac:dyDescent="0.2">
      <c r="A74" s="480" t="s">
        <v>201</v>
      </c>
      <c r="B74" s="476">
        <f>Import_M!D21</f>
        <v>0</v>
      </c>
      <c r="C74" s="516" t="e">
        <f t="shared" si="2"/>
        <v>#DIV/0!</v>
      </c>
      <c r="D74" s="476">
        <f>Import_M!F21</f>
        <v>0</v>
      </c>
      <c r="E74" s="516" t="e">
        <f t="shared" si="3"/>
        <v>#DIV/0!</v>
      </c>
      <c r="F74" s="517" t="str">
        <f t="shared" si="4"/>
        <v/>
      </c>
    </row>
    <row r="75" spans="1:6" ht="12.75" customHeight="1" x14ac:dyDescent="0.2">
      <c r="A75" s="479" t="s">
        <v>728</v>
      </c>
      <c r="B75" s="476">
        <f>Import_M!D22</f>
        <v>0</v>
      </c>
      <c r="C75" s="516" t="e">
        <f t="shared" si="2"/>
        <v>#DIV/0!</v>
      </c>
      <c r="D75" s="476">
        <f>Import_M!F22</f>
        <v>0</v>
      </c>
      <c r="E75" s="516" t="e">
        <f t="shared" si="3"/>
        <v>#DIV/0!</v>
      </c>
      <c r="F75" s="517" t="str">
        <f t="shared" si="4"/>
        <v/>
      </c>
    </row>
    <row r="76" spans="1:6" ht="12.75" customHeight="1" x14ac:dyDescent="0.2">
      <c r="A76" s="479" t="s">
        <v>1618</v>
      </c>
      <c r="B76" s="476">
        <f>Import_M!D23</f>
        <v>0</v>
      </c>
      <c r="C76" s="516" t="e">
        <f>(B76/$B$84)*100</f>
        <v>#DIV/0!</v>
      </c>
      <c r="D76" s="476">
        <f>Import_M!F23</f>
        <v>0</v>
      </c>
      <c r="E76" s="516" t="e">
        <f>(D76/$D$84)*100</f>
        <v>#DIV/0!</v>
      </c>
      <c r="F76" s="517" t="str">
        <f>IF(B76=0,"",(D76/B76)*100)</f>
        <v/>
      </c>
    </row>
    <row r="77" spans="1:6" ht="12.75" customHeight="1" x14ac:dyDescent="0.2">
      <c r="A77" s="479" t="s">
        <v>1619</v>
      </c>
      <c r="B77" s="476">
        <f>Import_M!D24</f>
        <v>0</v>
      </c>
      <c r="C77" s="516" t="e">
        <f>(B77/$B$84)*100</f>
        <v>#DIV/0!</v>
      </c>
      <c r="D77" s="476">
        <f>Import_M!F24</f>
        <v>0</v>
      </c>
      <c r="E77" s="516" t="e">
        <f>(D77/$D$84)*100</f>
        <v>#DIV/0!</v>
      </c>
      <c r="F77" s="517" t="str">
        <f>IF(B77=0,"",(D77/B77)*100)</f>
        <v/>
      </c>
    </row>
    <row r="78" spans="1:6" ht="12.75" customHeight="1" x14ac:dyDescent="0.2">
      <c r="A78" s="479" t="s">
        <v>730</v>
      </c>
      <c r="B78" s="476">
        <f>Import_M!D25</f>
        <v>0</v>
      </c>
      <c r="C78" s="516" t="e">
        <f t="shared" si="2"/>
        <v>#DIV/0!</v>
      </c>
      <c r="D78" s="476">
        <f>Import_M!F25</f>
        <v>0</v>
      </c>
      <c r="E78" s="516" t="e">
        <f t="shared" si="3"/>
        <v>#DIV/0!</v>
      </c>
      <c r="F78" s="517" t="str">
        <f t="shared" si="4"/>
        <v/>
      </c>
    </row>
    <row r="79" spans="1:6" ht="12.75" customHeight="1" x14ac:dyDescent="0.2">
      <c r="A79" s="479" t="s">
        <v>729</v>
      </c>
      <c r="B79" s="476">
        <f>Import_M!D26</f>
        <v>0</v>
      </c>
      <c r="C79" s="516" t="e">
        <f t="shared" si="2"/>
        <v>#DIV/0!</v>
      </c>
      <c r="D79" s="476">
        <f>Import_M!F26</f>
        <v>0</v>
      </c>
      <c r="E79" s="516" t="e">
        <f t="shared" si="3"/>
        <v>#DIV/0!</v>
      </c>
      <c r="F79" s="517" t="str">
        <f t="shared" si="4"/>
        <v/>
      </c>
    </row>
    <row r="80" spans="1:6" ht="12.75" customHeight="1" x14ac:dyDescent="0.2">
      <c r="A80" s="479" t="s">
        <v>660</v>
      </c>
      <c r="B80" s="476">
        <f>Import_M!D27</f>
        <v>0</v>
      </c>
      <c r="C80" s="516" t="e">
        <f t="shared" si="2"/>
        <v>#DIV/0!</v>
      </c>
      <c r="D80" s="476">
        <f>Import_M!F27</f>
        <v>0</v>
      </c>
      <c r="E80" s="516" t="e">
        <f t="shared" si="3"/>
        <v>#DIV/0!</v>
      </c>
      <c r="F80" s="517" t="str">
        <f t="shared" si="4"/>
        <v/>
      </c>
    </row>
    <row r="81" spans="1:6" ht="12.75" customHeight="1" x14ac:dyDescent="0.2">
      <c r="A81" s="479" t="s">
        <v>733</v>
      </c>
      <c r="B81" s="476">
        <f>Import_M!D28</f>
        <v>0</v>
      </c>
      <c r="C81" s="516" t="e">
        <f t="shared" si="2"/>
        <v>#DIV/0!</v>
      </c>
      <c r="D81" s="476">
        <f>Import_M!F28</f>
        <v>0</v>
      </c>
      <c r="E81" s="516" t="e">
        <f t="shared" si="3"/>
        <v>#DIV/0!</v>
      </c>
      <c r="F81" s="517" t="str">
        <f t="shared" si="4"/>
        <v/>
      </c>
    </row>
    <row r="82" spans="1:6" ht="12.75" customHeight="1" x14ac:dyDescent="0.2">
      <c r="A82" s="479" t="s">
        <v>661</v>
      </c>
      <c r="B82" s="476">
        <f>Import_M!D29</f>
        <v>0</v>
      </c>
      <c r="C82" s="516" t="e">
        <f t="shared" si="2"/>
        <v>#DIV/0!</v>
      </c>
      <c r="D82" s="476">
        <f>Import_M!F29</f>
        <v>0</v>
      </c>
      <c r="E82" s="516" t="e">
        <f t="shared" si="3"/>
        <v>#DIV/0!</v>
      </c>
      <c r="F82" s="517" t="str">
        <f t="shared" si="4"/>
        <v/>
      </c>
    </row>
    <row r="83" spans="1:6" ht="12.75" customHeight="1" thickBot="1" x14ac:dyDescent="0.25">
      <c r="A83" s="481" t="s">
        <v>275</v>
      </c>
      <c r="B83" s="476">
        <f>Import_M!D30</f>
        <v>0</v>
      </c>
      <c r="C83" s="516" t="e">
        <f t="shared" si="2"/>
        <v>#DIV/0!</v>
      </c>
      <c r="D83" s="476">
        <f>Import_M!F30</f>
        <v>0</v>
      </c>
      <c r="E83" s="516" t="e">
        <f t="shared" si="3"/>
        <v>#DIV/0!</v>
      </c>
      <c r="F83" s="517" t="str">
        <f t="shared" si="4"/>
        <v/>
      </c>
    </row>
    <row r="84" spans="1:6" ht="13.5" thickBot="1" x14ac:dyDescent="0.25">
      <c r="A84" s="522" t="s">
        <v>498</v>
      </c>
      <c r="B84" s="478">
        <f>Import_M!D3</f>
        <v>0</v>
      </c>
      <c r="C84" s="523" t="e">
        <f t="shared" si="2"/>
        <v>#DIV/0!</v>
      </c>
      <c r="D84" s="478">
        <f>Import_M!F3</f>
        <v>0</v>
      </c>
      <c r="E84" s="523" t="e">
        <f t="shared" si="3"/>
        <v>#DIV/0!</v>
      </c>
      <c r="F84" s="524" t="str">
        <f t="shared" si="4"/>
        <v/>
      </c>
    </row>
    <row r="85" spans="1:6" x14ac:dyDescent="0.2">
      <c r="A85" s="509"/>
      <c r="B85" s="510"/>
      <c r="C85" s="491"/>
      <c r="D85" s="510"/>
      <c r="E85" s="491"/>
      <c r="F85" s="525"/>
    </row>
    <row r="86" spans="1:6" x14ac:dyDescent="0.2">
      <c r="A86" s="509"/>
      <c r="B86" s="510"/>
      <c r="C86" s="491"/>
      <c r="D86" s="510"/>
      <c r="E86" s="491"/>
      <c r="F86" s="525"/>
    </row>
    <row r="87" spans="1:6" x14ac:dyDescent="0.2">
      <c r="A87" s="482"/>
      <c r="B87" s="482"/>
      <c r="C87" s="482"/>
      <c r="D87" s="482"/>
      <c r="E87" s="482"/>
      <c r="F87" s="482"/>
    </row>
    <row r="88" spans="1:6" ht="12.75" customHeight="1" x14ac:dyDescent="0.2">
      <c r="A88" s="511">
        <f>Alapa!C17</f>
        <v>0</v>
      </c>
      <c r="B88" s="482"/>
      <c r="C88" s="482"/>
      <c r="D88" s="482"/>
      <c r="E88" s="482"/>
      <c r="F88" s="482"/>
    </row>
    <row r="89" spans="1:6" ht="12.75" customHeight="1" x14ac:dyDescent="0.2">
      <c r="A89" s="483" t="str">
        <f>CONCATENATE("Üzleti év:   ",Alapa!$C$11)</f>
        <v xml:space="preserve">Üzleti év:   </v>
      </c>
      <c r="B89" s="482"/>
      <c r="C89" s="482"/>
      <c r="D89" s="482"/>
      <c r="E89" s="482"/>
      <c r="F89" s="482"/>
    </row>
    <row r="90" spans="1:6" ht="12.75" customHeight="1" x14ac:dyDescent="0.2">
      <c r="A90" s="483"/>
      <c r="B90" s="482"/>
      <c r="C90" s="482"/>
      <c r="D90" s="482"/>
      <c r="E90" s="482"/>
      <c r="F90" s="482"/>
    </row>
    <row r="91" spans="1:6" ht="12.75" customHeight="1" x14ac:dyDescent="0.2">
      <c r="A91" s="484" t="s">
        <v>164</v>
      </c>
      <c r="B91" s="482"/>
      <c r="C91" s="482"/>
      <c r="D91" s="482"/>
      <c r="E91" s="482"/>
      <c r="F91" s="482"/>
    </row>
    <row r="92" spans="1:6" ht="12.75" customHeight="1" x14ac:dyDescent="0.2">
      <c r="A92" s="484"/>
      <c r="B92" s="482"/>
      <c r="C92" s="482"/>
      <c r="D92" s="482"/>
      <c r="E92" s="482"/>
      <c r="F92" s="482"/>
    </row>
    <row r="93" spans="1:6" ht="12.75" customHeight="1" thickBot="1" x14ac:dyDescent="0.25">
      <c r="A93" s="482"/>
      <c r="B93" s="482"/>
      <c r="C93" s="482"/>
      <c r="D93" s="482"/>
      <c r="E93" s="485"/>
      <c r="F93" s="96" t="str">
        <f>IF(Tartalom!$G$3=1,'Nyelv old'!$E$38,IF(Tartalom!G90=2,'Nyelv old'!$F$38,IF(Tartalom!G90=3,'Nyelv old'!$G$38,'Nyelv old'!$H$38)))</f>
        <v xml:space="preserve"> </v>
      </c>
    </row>
    <row r="94" spans="1:6" x14ac:dyDescent="0.2">
      <c r="A94" s="849" t="s">
        <v>1233</v>
      </c>
      <c r="B94" s="852" t="s">
        <v>912</v>
      </c>
      <c r="C94" s="852"/>
      <c r="D94" s="852" t="s">
        <v>800</v>
      </c>
      <c r="E94" s="852"/>
      <c r="F94" s="853" t="s">
        <v>1234</v>
      </c>
    </row>
    <row r="95" spans="1:6" ht="12.75" customHeight="1" x14ac:dyDescent="0.2">
      <c r="A95" s="850"/>
      <c r="B95" s="856" t="s">
        <v>1119</v>
      </c>
      <c r="C95" s="858" t="s">
        <v>1235</v>
      </c>
      <c r="D95" s="856" t="s">
        <v>1119</v>
      </c>
      <c r="E95" s="858" t="s">
        <v>1235</v>
      </c>
      <c r="F95" s="854"/>
    </row>
    <row r="96" spans="1:6" ht="13.5" thickBot="1" x14ac:dyDescent="0.25">
      <c r="A96" s="851"/>
      <c r="B96" s="857"/>
      <c r="C96" s="859"/>
      <c r="D96" s="857"/>
      <c r="E96" s="859"/>
      <c r="F96" s="855"/>
    </row>
    <row r="97" spans="1:6" x14ac:dyDescent="0.2">
      <c r="A97" s="513" t="s">
        <v>165</v>
      </c>
      <c r="B97" s="475">
        <f>Import_M!D32</f>
        <v>0</v>
      </c>
      <c r="C97" s="514" t="e">
        <f>(B97/$B$123)*100</f>
        <v>#DIV/0!</v>
      </c>
      <c r="D97" s="475">
        <f>Import_M!F32</f>
        <v>0</v>
      </c>
      <c r="E97" s="514" t="e">
        <f>(D97/$D$123)*100</f>
        <v>#DIV/0!</v>
      </c>
      <c r="F97" s="526" t="str">
        <f>IF(B97=0,"",(D97/B97)*100)</f>
        <v/>
      </c>
    </row>
    <row r="98" spans="1:6" x14ac:dyDescent="0.2">
      <c r="A98" s="479" t="s">
        <v>166</v>
      </c>
      <c r="B98" s="476">
        <f>Import_M!D33</f>
        <v>0</v>
      </c>
      <c r="C98" s="516" t="e">
        <f>(B98/$B$123)*100</f>
        <v>#DIV/0!</v>
      </c>
      <c r="D98" s="476">
        <f>Import_M!F33</f>
        <v>0</v>
      </c>
      <c r="E98" s="516" t="e">
        <f>(D98/$D$123)*100</f>
        <v>#DIV/0!</v>
      </c>
      <c r="F98" s="492" t="str">
        <f>IF(B98=0,"",(D98/B98)*100)</f>
        <v/>
      </c>
    </row>
    <row r="99" spans="1:6" x14ac:dyDescent="0.2">
      <c r="A99" s="479" t="s">
        <v>444</v>
      </c>
      <c r="B99" s="476">
        <f>Import_M!D34</f>
        <v>0</v>
      </c>
      <c r="C99" s="516" t="e">
        <f t="shared" ref="C99:C122" si="5">(B99/$B$123)*100</f>
        <v>#DIV/0!</v>
      </c>
      <c r="D99" s="476">
        <f>Import_M!F34</f>
        <v>0</v>
      </c>
      <c r="E99" s="516" t="e">
        <f t="shared" ref="E99:E122" si="6">(D99/$D$123)*100</f>
        <v>#DIV/0!</v>
      </c>
      <c r="F99" s="492" t="str">
        <f t="shared" ref="F99:F122" si="7">IF(B99=0,"",(D99/B99)*100)</f>
        <v/>
      </c>
    </row>
    <row r="100" spans="1:6" x14ac:dyDescent="0.2">
      <c r="A100" s="479" t="s">
        <v>732</v>
      </c>
      <c r="B100" s="476">
        <f>Import_M!D35</f>
        <v>0</v>
      </c>
      <c r="C100" s="516" t="e">
        <f t="shared" si="5"/>
        <v>#DIV/0!</v>
      </c>
      <c r="D100" s="476">
        <f>Import_M!F35</f>
        <v>0</v>
      </c>
      <c r="E100" s="516" t="e">
        <f t="shared" si="6"/>
        <v>#DIV/0!</v>
      </c>
      <c r="F100" s="492" t="str">
        <f t="shared" si="7"/>
        <v/>
      </c>
    </row>
    <row r="101" spans="1:6" x14ac:dyDescent="0.2">
      <c r="A101" s="479" t="s">
        <v>168</v>
      </c>
      <c r="B101" s="476">
        <f>Import_M!D36</f>
        <v>0</v>
      </c>
      <c r="C101" s="516" t="e">
        <f t="shared" si="5"/>
        <v>#DIV/0!</v>
      </c>
      <c r="D101" s="476">
        <f>Import_M!F36</f>
        <v>0</v>
      </c>
      <c r="E101" s="516" t="e">
        <f t="shared" si="6"/>
        <v>#DIV/0!</v>
      </c>
      <c r="F101" s="492" t="str">
        <f t="shared" si="7"/>
        <v/>
      </c>
    </row>
    <row r="102" spans="1:6" x14ac:dyDescent="0.2">
      <c r="A102" s="479" t="s">
        <v>226</v>
      </c>
      <c r="B102" s="476">
        <f>Import_M!D37</f>
        <v>0</v>
      </c>
      <c r="C102" s="516" t="e">
        <f t="shared" si="5"/>
        <v>#DIV/0!</v>
      </c>
      <c r="D102" s="476">
        <f>Import_M!F37</f>
        <v>0</v>
      </c>
      <c r="E102" s="516" t="e">
        <f t="shared" si="6"/>
        <v>#DIV/0!</v>
      </c>
      <c r="F102" s="492" t="str">
        <f t="shared" si="7"/>
        <v/>
      </c>
    </row>
    <row r="103" spans="1:6" x14ac:dyDescent="0.2">
      <c r="A103" s="479" t="s">
        <v>167</v>
      </c>
      <c r="B103" s="476">
        <f>Import_M!D38</f>
        <v>0</v>
      </c>
      <c r="C103" s="516" t="e">
        <f t="shared" si="5"/>
        <v>#DIV/0!</v>
      </c>
      <c r="D103" s="476">
        <f>Import_M!F38</f>
        <v>0</v>
      </c>
      <c r="E103" s="516" t="e">
        <f t="shared" si="6"/>
        <v>#DIV/0!</v>
      </c>
      <c r="F103" s="492" t="str">
        <f t="shared" si="7"/>
        <v/>
      </c>
    </row>
    <row r="104" spans="1:6" x14ac:dyDescent="0.2">
      <c r="A104" s="518" t="s">
        <v>169</v>
      </c>
      <c r="B104" s="477">
        <f>Import_M!D39</f>
        <v>0</v>
      </c>
      <c r="C104" s="519" t="e">
        <f t="shared" si="5"/>
        <v>#DIV/0!</v>
      </c>
      <c r="D104" s="477">
        <f>Import_M!F39</f>
        <v>0</v>
      </c>
      <c r="E104" s="519" t="e">
        <f t="shared" si="6"/>
        <v>#DIV/0!</v>
      </c>
      <c r="F104" s="496" t="str">
        <f t="shared" si="7"/>
        <v/>
      </c>
    </row>
    <row r="105" spans="1:6" ht="12.75" customHeight="1" x14ac:dyDescent="0.2">
      <c r="A105" s="479" t="s">
        <v>135</v>
      </c>
      <c r="B105" s="476">
        <f>Import_M!D40</f>
        <v>0</v>
      </c>
      <c r="C105" s="516" t="e">
        <f t="shared" si="5"/>
        <v>#DIV/0!</v>
      </c>
      <c r="D105" s="476">
        <f>Import_M!F40</f>
        <v>0</v>
      </c>
      <c r="E105" s="516" t="e">
        <f t="shared" si="6"/>
        <v>#DIV/0!</v>
      </c>
      <c r="F105" s="492" t="str">
        <f t="shared" si="7"/>
        <v/>
      </c>
    </row>
    <row r="106" spans="1:6" ht="12.75" customHeight="1" x14ac:dyDescent="0.2">
      <c r="A106" s="479" t="s">
        <v>227</v>
      </c>
      <c r="B106" s="476">
        <f>Import_M!D41</f>
        <v>0</v>
      </c>
      <c r="C106" s="516" t="e">
        <f t="shared" si="5"/>
        <v>#DIV/0!</v>
      </c>
      <c r="D106" s="476">
        <f>Import_M!F41</f>
        <v>0</v>
      </c>
      <c r="E106" s="516" t="e">
        <f t="shared" si="6"/>
        <v>#DIV/0!</v>
      </c>
      <c r="F106" s="492" t="str">
        <f t="shared" si="7"/>
        <v/>
      </c>
    </row>
    <row r="107" spans="1:6" ht="12.75" customHeight="1" x14ac:dyDescent="0.2">
      <c r="A107" s="479" t="s">
        <v>1620</v>
      </c>
      <c r="B107" s="476">
        <f>Import_M!D42</f>
        <v>0</v>
      </c>
      <c r="C107" s="516" t="e">
        <f t="shared" si="5"/>
        <v>#DIV/0!</v>
      </c>
      <c r="D107" s="476">
        <f>Import_M!F42</f>
        <v>0</v>
      </c>
      <c r="E107" s="516" t="e">
        <f t="shared" si="6"/>
        <v>#DIV/0!</v>
      </c>
      <c r="F107" s="492" t="str">
        <f t="shared" si="7"/>
        <v/>
      </c>
    </row>
    <row r="108" spans="1:6" ht="12.75" customHeight="1" x14ac:dyDescent="0.2">
      <c r="A108" s="479" t="s">
        <v>911</v>
      </c>
      <c r="B108" s="476">
        <f>Import_M!D43</f>
        <v>0</v>
      </c>
      <c r="C108" s="516" t="e">
        <f t="shared" si="5"/>
        <v>#DIV/0!</v>
      </c>
      <c r="D108" s="476">
        <f>Import_M!F43</f>
        <v>0</v>
      </c>
      <c r="E108" s="516" t="e">
        <f t="shared" si="6"/>
        <v>#DIV/0!</v>
      </c>
      <c r="F108" s="492" t="str">
        <f t="shared" si="7"/>
        <v/>
      </c>
    </row>
    <row r="109" spans="1:6" ht="12.75" customHeight="1" x14ac:dyDescent="0.2">
      <c r="A109" s="479" t="s">
        <v>750</v>
      </c>
      <c r="B109" s="476">
        <f>Import_M!D44</f>
        <v>0</v>
      </c>
      <c r="C109" s="516" t="e">
        <f t="shared" si="5"/>
        <v>#DIV/0!</v>
      </c>
      <c r="D109" s="476">
        <f>Import_M!F44</f>
        <v>0</v>
      </c>
      <c r="E109" s="516" t="e">
        <f t="shared" si="6"/>
        <v>#DIV/0!</v>
      </c>
      <c r="F109" s="492" t="str">
        <f t="shared" si="7"/>
        <v/>
      </c>
    </row>
    <row r="110" spans="1:6" x14ac:dyDescent="0.2">
      <c r="A110" s="479" t="s">
        <v>154</v>
      </c>
      <c r="B110" s="476">
        <f>Import_M!D45</f>
        <v>0</v>
      </c>
      <c r="C110" s="516" t="e">
        <f t="shared" si="5"/>
        <v>#DIV/0!</v>
      </c>
      <c r="D110" s="476">
        <f>Import_M!F45</f>
        <v>0</v>
      </c>
      <c r="E110" s="516" t="e">
        <f t="shared" si="6"/>
        <v>#DIV/0!</v>
      </c>
      <c r="F110" s="492" t="str">
        <f t="shared" si="7"/>
        <v/>
      </c>
    </row>
    <row r="111" spans="1:6" x14ac:dyDescent="0.2">
      <c r="A111" s="479" t="s">
        <v>706</v>
      </c>
      <c r="B111" s="476">
        <f>Import_M!D46</f>
        <v>0</v>
      </c>
      <c r="C111" s="516" t="e">
        <f t="shared" si="5"/>
        <v>#DIV/0!</v>
      </c>
      <c r="D111" s="476">
        <f>Import_M!F46</f>
        <v>0</v>
      </c>
      <c r="E111" s="516" t="e">
        <f t="shared" si="6"/>
        <v>#DIV/0!</v>
      </c>
      <c r="F111" s="492" t="str">
        <f t="shared" si="7"/>
        <v/>
      </c>
    </row>
    <row r="112" spans="1:6" x14ac:dyDescent="0.2">
      <c r="A112" s="521" t="s">
        <v>707</v>
      </c>
      <c r="B112" s="476">
        <f>Import_M!D47</f>
        <v>0</v>
      </c>
      <c r="C112" s="516" t="e">
        <f t="shared" si="5"/>
        <v>#DIV/0!</v>
      </c>
      <c r="D112" s="476">
        <f>Import_M!F47</f>
        <v>0</v>
      </c>
      <c r="E112" s="516" t="e">
        <f t="shared" si="6"/>
        <v>#DIV/0!</v>
      </c>
      <c r="F112" s="492" t="str">
        <f t="shared" si="7"/>
        <v/>
      </c>
    </row>
    <row r="113" spans="1:6" ht="12.75" customHeight="1" x14ac:dyDescent="0.2">
      <c r="A113" s="518" t="s">
        <v>155</v>
      </c>
      <c r="B113" s="477">
        <f>Import_M!D48</f>
        <v>0</v>
      </c>
      <c r="C113" s="519" t="e">
        <f t="shared" si="5"/>
        <v>#DIV/0!</v>
      </c>
      <c r="D113" s="477">
        <f>Import_M!F48</f>
        <v>0</v>
      </c>
      <c r="E113" s="519" t="e">
        <f t="shared" si="6"/>
        <v>#DIV/0!</v>
      </c>
      <c r="F113" s="496" t="str">
        <f t="shared" si="7"/>
        <v/>
      </c>
    </row>
    <row r="114" spans="1:6" x14ac:dyDescent="0.2">
      <c r="A114" s="480" t="s">
        <v>1226</v>
      </c>
      <c r="B114" s="476">
        <f>Import_M!D49</f>
        <v>0</v>
      </c>
      <c r="C114" s="516" t="e">
        <f t="shared" si="5"/>
        <v>#DIV/0!</v>
      </c>
      <c r="D114" s="476">
        <f>Import_M!F49</f>
        <v>0</v>
      </c>
      <c r="E114" s="516" t="e">
        <f t="shared" si="6"/>
        <v>#DIV/0!</v>
      </c>
      <c r="F114" s="492" t="str">
        <f t="shared" si="7"/>
        <v/>
      </c>
    </row>
    <row r="115" spans="1:6" x14ac:dyDescent="0.2">
      <c r="A115" s="479" t="s">
        <v>1621</v>
      </c>
      <c r="B115" s="476">
        <f>Import_M!D50</f>
        <v>0</v>
      </c>
      <c r="C115" s="516" t="e">
        <f t="shared" si="5"/>
        <v>#DIV/0!</v>
      </c>
      <c r="D115" s="476">
        <f>Import_M!F50</f>
        <v>0</v>
      </c>
      <c r="E115" s="516" t="e">
        <f t="shared" si="6"/>
        <v>#DIV/0!</v>
      </c>
      <c r="F115" s="492" t="str">
        <f t="shared" si="7"/>
        <v/>
      </c>
    </row>
    <row r="116" spans="1:6" x14ac:dyDescent="0.2">
      <c r="A116" s="479" t="s">
        <v>1227</v>
      </c>
      <c r="B116" s="476">
        <f>Import_M!D51</f>
        <v>0</v>
      </c>
      <c r="C116" s="516" t="e">
        <f t="shared" si="5"/>
        <v>#DIV/0!</v>
      </c>
      <c r="D116" s="476">
        <f>Import_M!F51</f>
        <v>0</v>
      </c>
      <c r="E116" s="516" t="e">
        <f t="shared" si="6"/>
        <v>#DIV/0!</v>
      </c>
      <c r="F116" s="492" t="str">
        <f t="shared" si="7"/>
        <v/>
      </c>
    </row>
    <row r="117" spans="1:6" x14ac:dyDescent="0.2">
      <c r="A117" s="479" t="s">
        <v>1228</v>
      </c>
      <c r="B117" s="476">
        <f>Import_M!D52</f>
        <v>0</v>
      </c>
      <c r="C117" s="516" t="e">
        <f t="shared" si="5"/>
        <v>#DIV/0!</v>
      </c>
      <c r="D117" s="476">
        <f>Import_M!F52</f>
        <v>0</v>
      </c>
      <c r="E117" s="516" t="e">
        <f t="shared" si="6"/>
        <v>#DIV/0!</v>
      </c>
      <c r="F117" s="492" t="str">
        <f t="shared" si="7"/>
        <v/>
      </c>
    </row>
    <row r="118" spans="1:6" x14ac:dyDescent="0.2">
      <c r="A118" s="479" t="s">
        <v>204</v>
      </c>
      <c r="B118" s="476">
        <f>Import_M!D53</f>
        <v>0</v>
      </c>
      <c r="C118" s="516" t="e">
        <f t="shared" si="5"/>
        <v>#DIV/0!</v>
      </c>
      <c r="D118" s="476">
        <f>Import_M!F53</f>
        <v>0</v>
      </c>
      <c r="E118" s="516" t="e">
        <f t="shared" si="6"/>
        <v>#DIV/0!</v>
      </c>
      <c r="F118" s="492" t="str">
        <f t="shared" si="7"/>
        <v/>
      </c>
    </row>
    <row r="119" spans="1:6" x14ac:dyDescent="0.2">
      <c r="A119" s="521" t="s">
        <v>708</v>
      </c>
      <c r="B119" s="476">
        <f>Import_M!D54</f>
        <v>0</v>
      </c>
      <c r="C119" s="516" t="e">
        <f t="shared" si="5"/>
        <v>#DIV/0!</v>
      </c>
      <c r="D119" s="476">
        <f>Import_M!F54</f>
        <v>0</v>
      </c>
      <c r="E119" s="516" t="e">
        <f t="shared" si="6"/>
        <v>#DIV/0!</v>
      </c>
      <c r="F119" s="492" t="str">
        <f t="shared" si="7"/>
        <v/>
      </c>
    </row>
    <row r="120" spans="1:6" x14ac:dyDescent="0.2">
      <c r="A120" s="518" t="s">
        <v>362</v>
      </c>
      <c r="B120" s="477">
        <f>Import_M!D55</f>
        <v>0</v>
      </c>
      <c r="C120" s="519" t="e">
        <f t="shared" si="5"/>
        <v>#DIV/0!</v>
      </c>
      <c r="D120" s="477">
        <f>Import_M!F55</f>
        <v>0</v>
      </c>
      <c r="E120" s="519" t="e">
        <f t="shared" si="6"/>
        <v>#DIV/0!</v>
      </c>
      <c r="F120" s="496" t="str">
        <f t="shared" si="7"/>
        <v/>
      </c>
    </row>
    <row r="121" spans="1:6" x14ac:dyDescent="0.2">
      <c r="A121" s="479" t="s">
        <v>156</v>
      </c>
      <c r="B121" s="476">
        <f>Import_M!D56</f>
        <v>0</v>
      </c>
      <c r="C121" s="516" t="e">
        <f t="shared" si="5"/>
        <v>#DIV/0!</v>
      </c>
      <c r="D121" s="476">
        <f>Import_M!F56</f>
        <v>0</v>
      </c>
      <c r="E121" s="516" t="e">
        <f t="shared" si="6"/>
        <v>#DIV/0!</v>
      </c>
      <c r="F121" s="492" t="str">
        <f t="shared" si="7"/>
        <v/>
      </c>
    </row>
    <row r="122" spans="1:6" ht="12.75" customHeight="1" x14ac:dyDescent="0.2">
      <c r="A122" s="479" t="s">
        <v>157</v>
      </c>
      <c r="B122" s="476">
        <f>Import_M!D57</f>
        <v>0</v>
      </c>
      <c r="C122" s="516" t="e">
        <f t="shared" si="5"/>
        <v>#DIV/0!</v>
      </c>
      <c r="D122" s="476">
        <f>Import_M!F57</f>
        <v>0</v>
      </c>
      <c r="E122" s="516" t="e">
        <f t="shared" si="6"/>
        <v>#DIV/0!</v>
      </c>
      <c r="F122" s="492" t="str">
        <f t="shared" si="7"/>
        <v/>
      </c>
    </row>
    <row r="123" spans="1:6" ht="12.75" customHeight="1" thickBot="1" x14ac:dyDescent="0.25">
      <c r="A123" s="527" t="s">
        <v>158</v>
      </c>
      <c r="B123" s="528">
        <f>Import_M!D31</f>
        <v>0</v>
      </c>
      <c r="C123" s="529" t="e">
        <f>(B123/$B$123)*100</f>
        <v>#DIV/0!</v>
      </c>
      <c r="D123" s="528">
        <f>Import_M!F31</f>
        <v>0</v>
      </c>
      <c r="E123" s="529" t="e">
        <f>(D123/$D$123)*100</f>
        <v>#DIV/0!</v>
      </c>
      <c r="F123" s="500" t="str">
        <f>IF(B123=0,"",(D123/B123)*100)</f>
        <v/>
      </c>
    </row>
    <row r="124" spans="1:6" ht="12.75" customHeight="1" x14ac:dyDescent="0.2">
      <c r="A124" s="482"/>
      <c r="B124" s="482"/>
      <c r="C124" s="482"/>
      <c r="D124" s="482"/>
      <c r="E124" s="482"/>
      <c r="F124" s="482"/>
    </row>
    <row r="125" spans="1:6" ht="12.75" customHeight="1" x14ac:dyDescent="0.2">
      <c r="A125" s="482"/>
      <c r="B125" s="482"/>
      <c r="C125" s="482"/>
      <c r="D125" s="482"/>
      <c r="E125" s="482"/>
      <c r="F125" s="482"/>
    </row>
    <row r="126" spans="1:6" ht="12.75" customHeight="1" x14ac:dyDescent="0.2">
      <c r="A126" s="482"/>
      <c r="B126" s="482"/>
      <c r="C126" s="482"/>
      <c r="D126" s="482"/>
      <c r="E126" s="482"/>
      <c r="F126" s="482"/>
    </row>
    <row r="127" spans="1:6" ht="12.75" customHeight="1" x14ac:dyDescent="0.2">
      <c r="A127" s="483" t="s">
        <v>479</v>
      </c>
      <c r="B127" s="482"/>
      <c r="C127" s="482"/>
      <c r="D127" s="482"/>
      <c r="E127" s="482"/>
      <c r="F127" s="482"/>
    </row>
    <row r="128" spans="1:6" x14ac:dyDescent="0.2">
      <c r="A128" s="483"/>
      <c r="B128" s="482"/>
      <c r="C128" s="482"/>
      <c r="D128" s="482"/>
      <c r="E128" s="482"/>
      <c r="F128" s="482"/>
    </row>
    <row r="129" spans="1:6" ht="12.75" customHeight="1" thickBot="1" x14ac:dyDescent="0.25">
      <c r="A129" s="482"/>
      <c r="B129" s="482"/>
      <c r="C129" s="482"/>
      <c r="D129" s="482"/>
      <c r="E129" s="485"/>
      <c r="F129" s="96" t="str">
        <f>IF(Tartalom!$G$3=1,'Nyelv old'!$E$38,IF(Tartalom!G126=2,'Nyelv old'!$F$38,IF(Tartalom!G126=3,'Nyelv old'!$G$38,'Nyelv old'!$H$38)))</f>
        <v xml:space="preserve"> </v>
      </c>
    </row>
    <row r="130" spans="1:6" x14ac:dyDescent="0.2">
      <c r="A130" s="849" t="s">
        <v>1233</v>
      </c>
      <c r="B130" s="852" t="s">
        <v>912</v>
      </c>
      <c r="C130" s="852"/>
      <c r="D130" s="852" t="s">
        <v>800</v>
      </c>
      <c r="E130" s="852"/>
      <c r="F130" s="853" t="s">
        <v>1234</v>
      </c>
    </row>
    <row r="131" spans="1:6" ht="12.75" customHeight="1" x14ac:dyDescent="0.2">
      <c r="A131" s="850"/>
      <c r="B131" s="856" t="s">
        <v>1119</v>
      </c>
      <c r="C131" s="858" t="s">
        <v>1235</v>
      </c>
      <c r="D131" s="856" t="s">
        <v>1119</v>
      </c>
      <c r="E131" s="858" t="s">
        <v>1235</v>
      </c>
      <c r="F131" s="854"/>
    </row>
    <row r="132" spans="1:6" ht="12.75" customHeight="1" thickBot="1" x14ac:dyDescent="0.25">
      <c r="A132" s="851"/>
      <c r="B132" s="857"/>
      <c r="C132" s="859"/>
      <c r="D132" s="857"/>
      <c r="E132" s="859"/>
      <c r="F132" s="855"/>
    </row>
    <row r="133" spans="1:6" ht="12.75" customHeight="1" x14ac:dyDescent="0.2">
      <c r="A133" s="530" t="s">
        <v>269</v>
      </c>
      <c r="B133" s="476">
        <f>Import_M!D59</f>
        <v>0</v>
      </c>
      <c r="C133" s="516" t="str">
        <f>IF(B136=0,"",(B133/$B$136)*100)</f>
        <v/>
      </c>
      <c r="D133" s="476">
        <f>Import_M!F59</f>
        <v>0</v>
      </c>
      <c r="E133" s="516" t="str">
        <f>IF(D136=0,"",(D133/$D$136)*100)</f>
        <v/>
      </c>
      <c r="F133" s="492" t="str">
        <f>IF(B133=0,"",(D133/B133)*100)</f>
        <v/>
      </c>
    </row>
    <row r="134" spans="1:6" x14ac:dyDescent="0.2">
      <c r="A134" s="531" t="s">
        <v>79</v>
      </c>
      <c r="B134" s="476">
        <f>Import_M!D60</f>
        <v>0</v>
      </c>
      <c r="C134" s="506" t="str">
        <f>IF(B136=0,"",(B134/$B$136)*100)</f>
        <v/>
      </c>
      <c r="D134" s="476">
        <f>Import_M!F60</f>
        <v>0</v>
      </c>
      <c r="E134" s="506" t="str">
        <f>IF(D136=0,"",(D134/$D$136)*100)</f>
        <v/>
      </c>
      <c r="F134" s="532" t="str">
        <f>IF(B134=0,"",(D134/B134)*100)</f>
        <v/>
      </c>
    </row>
    <row r="135" spans="1:6" ht="13.5" thickBot="1" x14ac:dyDescent="0.25">
      <c r="A135" s="533" t="s">
        <v>80</v>
      </c>
      <c r="B135" s="476">
        <f>Import_M!D61</f>
        <v>0</v>
      </c>
      <c r="C135" s="534" t="str">
        <f>IF(B136=0,"",(B135/$B$136)*100)</f>
        <v/>
      </c>
      <c r="D135" s="476">
        <f>Import_M!F61</f>
        <v>0</v>
      </c>
      <c r="E135" s="534" t="str">
        <f>IF(D136=0,"",(D135/$D$136)*100)</f>
        <v/>
      </c>
      <c r="F135" s="535" t="str">
        <f>IF(B135=0,"",(D135/B135)*100)</f>
        <v/>
      </c>
    </row>
    <row r="136" spans="1:6" ht="12.75" customHeight="1" thickBot="1" x14ac:dyDescent="0.25">
      <c r="A136" s="522" t="s">
        <v>655</v>
      </c>
      <c r="B136" s="478">
        <f>Import_M!D58</f>
        <v>0</v>
      </c>
      <c r="C136" s="523" t="str">
        <f>IF(B136=0,"",(B136/$B$136)*100)</f>
        <v/>
      </c>
      <c r="D136" s="478">
        <f>Import_M!F58</f>
        <v>0</v>
      </c>
      <c r="E136" s="523" t="str">
        <f>IF(D136=0,"",(D136/$D$136)*100)</f>
        <v/>
      </c>
      <c r="F136" s="505" t="str">
        <f>IF(B136=0,"",(D136/B136)*100)</f>
        <v/>
      </c>
    </row>
    <row r="137" spans="1:6" ht="12.75" customHeight="1" x14ac:dyDescent="0.2">
      <c r="A137" s="509"/>
      <c r="B137" s="510"/>
      <c r="C137" s="491"/>
      <c r="D137" s="510"/>
      <c r="E137" s="491"/>
      <c r="F137" s="491"/>
    </row>
    <row r="138" spans="1:6" ht="12.75" customHeight="1" x14ac:dyDescent="0.2">
      <c r="A138" s="511">
        <f>Alapa!C17</f>
        <v>0</v>
      </c>
      <c r="B138" s="482"/>
      <c r="C138" s="482"/>
      <c r="D138" s="482"/>
      <c r="E138" s="482"/>
      <c r="F138" s="482"/>
    </row>
    <row r="139" spans="1:6" ht="12.75" customHeight="1" x14ac:dyDescent="0.2">
      <c r="A139" s="483" t="str">
        <f>CONCATENATE("Üzleti év:   ",Alapa!$C$11)</f>
        <v xml:space="preserve">Üzleti év:   </v>
      </c>
      <c r="B139" s="482"/>
      <c r="C139" s="482"/>
      <c r="D139" s="482"/>
      <c r="E139" s="482"/>
      <c r="F139" s="482"/>
    </row>
    <row r="140" spans="1:6" ht="12.75" customHeight="1" x14ac:dyDescent="0.2">
      <c r="A140" s="483"/>
      <c r="B140" s="482"/>
      <c r="C140" s="482"/>
      <c r="D140" s="482"/>
      <c r="E140" s="482"/>
      <c r="F140" s="482"/>
    </row>
    <row r="141" spans="1:6" ht="12.75" customHeight="1" x14ac:dyDescent="0.2">
      <c r="A141" s="483" t="s">
        <v>368</v>
      </c>
      <c r="B141" s="482"/>
      <c r="C141" s="482"/>
      <c r="D141" s="482"/>
      <c r="E141" s="482"/>
      <c r="F141" s="482"/>
    </row>
    <row r="142" spans="1:6" x14ac:dyDescent="0.2">
      <c r="A142" s="483"/>
      <c r="B142" s="482"/>
      <c r="C142" s="482"/>
      <c r="D142" s="482"/>
      <c r="E142" s="482"/>
      <c r="F142" s="482"/>
    </row>
    <row r="143" spans="1:6" ht="12.75" customHeight="1" thickBot="1" x14ac:dyDescent="0.25">
      <c r="A143" s="482"/>
      <c r="B143" s="482"/>
      <c r="C143" s="482"/>
      <c r="D143" s="482"/>
      <c r="E143" s="485"/>
      <c r="F143" s="96" t="str">
        <f>IF(Tartalom!$G$3=1,'Nyelv old'!$E$38,IF(Tartalom!G140=2,'Nyelv old'!$F$38,IF(Tartalom!G140=3,'Nyelv old'!$G$38,'Nyelv old'!$H$38)))</f>
        <v xml:space="preserve"> </v>
      </c>
    </row>
    <row r="144" spans="1:6" x14ac:dyDescent="0.2">
      <c r="A144" s="849" t="s">
        <v>1233</v>
      </c>
      <c r="B144" s="852" t="s">
        <v>912</v>
      </c>
      <c r="C144" s="852"/>
      <c r="D144" s="852" t="s">
        <v>800</v>
      </c>
      <c r="E144" s="852"/>
      <c r="F144" s="853" t="s">
        <v>1234</v>
      </c>
    </row>
    <row r="145" spans="1:6" ht="12.75" customHeight="1" x14ac:dyDescent="0.2">
      <c r="A145" s="850"/>
      <c r="B145" s="856" t="s">
        <v>1119</v>
      </c>
      <c r="C145" s="858" t="s">
        <v>1235</v>
      </c>
      <c r="D145" s="856" t="s">
        <v>1119</v>
      </c>
      <c r="E145" s="858" t="s">
        <v>1235</v>
      </c>
      <c r="F145" s="854"/>
    </row>
    <row r="146" spans="1:6" ht="12.75" customHeight="1" thickBot="1" x14ac:dyDescent="0.25">
      <c r="A146" s="851"/>
      <c r="B146" s="857"/>
      <c r="C146" s="859"/>
      <c r="D146" s="857"/>
      <c r="E146" s="859"/>
      <c r="F146" s="855"/>
    </row>
    <row r="147" spans="1:6" ht="12.75" customHeight="1" x14ac:dyDescent="0.2">
      <c r="A147" s="530" t="s">
        <v>369</v>
      </c>
      <c r="B147" s="536">
        <f>Import_M!D64</f>
        <v>0</v>
      </c>
      <c r="C147" s="516" t="e">
        <f>(B147/$B$155)*100</f>
        <v>#DIV/0!</v>
      </c>
      <c r="D147" s="490">
        <f>Import_M!F64</f>
        <v>0</v>
      </c>
      <c r="E147" s="516" t="e">
        <f t="shared" ref="E147:E154" si="8">(D147/$D$155)*100</f>
        <v>#DIV/0!</v>
      </c>
      <c r="F147" s="492" t="str">
        <f t="shared" ref="F147:F154" si="9">IF(B147=0,"",(D147/B147)*100)</f>
        <v/>
      </c>
    </row>
    <row r="148" spans="1:6" ht="12.75" customHeight="1" x14ac:dyDescent="0.2">
      <c r="A148" s="537" t="s">
        <v>674</v>
      </c>
      <c r="B148" s="490">
        <f>Import_M!D65</f>
        <v>0</v>
      </c>
      <c r="C148" s="538" t="e">
        <f>(B148/$B$155)*100</f>
        <v>#DIV/0!</v>
      </c>
      <c r="D148" s="536">
        <f>Import_M!F65</f>
        <v>0</v>
      </c>
      <c r="E148" s="538" t="e">
        <f t="shared" si="8"/>
        <v>#DIV/0!</v>
      </c>
      <c r="F148" s="492" t="str">
        <f t="shared" si="9"/>
        <v/>
      </c>
    </row>
    <row r="149" spans="1:6" ht="12.75" customHeight="1" x14ac:dyDescent="0.2">
      <c r="A149" s="531" t="s">
        <v>217</v>
      </c>
      <c r="B149" s="490">
        <f>Import_M!D66</f>
        <v>0</v>
      </c>
      <c r="C149" s="516" t="e">
        <f>(B149/$B$155)*100*-1</f>
        <v>#DIV/0!</v>
      </c>
      <c r="D149" s="490">
        <f>Import_M!F66</f>
        <v>0</v>
      </c>
      <c r="E149" s="516" t="e">
        <f t="shared" si="8"/>
        <v>#DIV/0!</v>
      </c>
      <c r="F149" s="492" t="str">
        <f t="shared" si="9"/>
        <v/>
      </c>
    </row>
    <row r="150" spans="1:6" ht="12.75" customHeight="1" x14ac:dyDescent="0.2">
      <c r="A150" s="531" t="s">
        <v>575</v>
      </c>
      <c r="B150" s="490">
        <f>Import_M!D67</f>
        <v>0</v>
      </c>
      <c r="C150" s="516" t="e">
        <f t="shared" ref="C150:C155" si="10">(B150/$B$155)*100</f>
        <v>#DIV/0!</v>
      </c>
      <c r="D150" s="490">
        <f>Import_M!F67</f>
        <v>0</v>
      </c>
      <c r="E150" s="516" t="e">
        <f t="shared" si="8"/>
        <v>#DIV/0!</v>
      </c>
      <c r="F150" s="492" t="str">
        <f t="shared" si="9"/>
        <v/>
      </c>
    </row>
    <row r="151" spans="1:6" ht="12.75" customHeight="1" x14ac:dyDescent="0.2">
      <c r="A151" s="531" t="s">
        <v>1125</v>
      </c>
      <c r="B151" s="490">
        <f>Import_M!D68</f>
        <v>0</v>
      </c>
      <c r="C151" s="516" t="e">
        <f t="shared" si="10"/>
        <v>#DIV/0!</v>
      </c>
      <c r="D151" s="490">
        <f>Import_M!F68</f>
        <v>0</v>
      </c>
      <c r="E151" s="516" t="e">
        <f t="shared" si="8"/>
        <v>#DIV/0!</v>
      </c>
      <c r="F151" s="492" t="str">
        <f t="shared" si="9"/>
        <v/>
      </c>
    </row>
    <row r="152" spans="1:6" ht="12.75" customHeight="1" x14ac:dyDescent="0.2">
      <c r="A152" s="531" t="s">
        <v>413</v>
      </c>
      <c r="B152" s="490">
        <f>Import_M!D69</f>
        <v>0</v>
      </c>
      <c r="C152" s="516" t="e">
        <f t="shared" si="10"/>
        <v>#DIV/0!</v>
      </c>
      <c r="D152" s="490">
        <f>Import_M!F69</f>
        <v>0</v>
      </c>
      <c r="E152" s="516" t="e">
        <f t="shared" si="8"/>
        <v>#DIV/0!</v>
      </c>
      <c r="F152" s="492" t="str">
        <f t="shared" si="9"/>
        <v/>
      </c>
    </row>
    <row r="153" spans="1:6" ht="12.75" customHeight="1" x14ac:dyDescent="0.2">
      <c r="A153" s="531" t="s">
        <v>1126</v>
      </c>
      <c r="B153" s="490">
        <f>Import_M!D70</f>
        <v>0</v>
      </c>
      <c r="C153" s="516" t="e">
        <f t="shared" si="10"/>
        <v>#DIV/0!</v>
      </c>
      <c r="D153" s="490">
        <f>Import_M!F70</f>
        <v>0</v>
      </c>
      <c r="E153" s="516" t="e">
        <f t="shared" si="8"/>
        <v>#DIV/0!</v>
      </c>
      <c r="F153" s="492" t="str">
        <f t="shared" si="9"/>
        <v/>
      </c>
    </row>
    <row r="154" spans="1:6" ht="13.5" thickBot="1" x14ac:dyDescent="0.25">
      <c r="A154" s="533" t="s">
        <v>1192</v>
      </c>
      <c r="B154" s="490">
        <f>Import_M!D73</f>
        <v>0</v>
      </c>
      <c r="C154" s="534" t="e">
        <f t="shared" si="10"/>
        <v>#DIV/0!</v>
      </c>
      <c r="D154" s="490">
        <f>Import_M!F73</f>
        <v>0</v>
      </c>
      <c r="E154" s="534" t="e">
        <f t="shared" si="8"/>
        <v>#DIV/0!</v>
      </c>
      <c r="F154" s="535" t="str">
        <f t="shared" si="9"/>
        <v/>
      </c>
    </row>
    <row r="155" spans="1:6" ht="13.5" thickBot="1" x14ac:dyDescent="0.25">
      <c r="A155" s="522" t="s">
        <v>656</v>
      </c>
      <c r="B155" s="502">
        <f>Import_M!D63</f>
        <v>0</v>
      </c>
      <c r="C155" s="523" t="e">
        <f t="shared" si="10"/>
        <v>#DIV/0!</v>
      </c>
      <c r="D155" s="502">
        <f>Import_M!F63</f>
        <v>0</v>
      </c>
      <c r="E155" s="523" t="e">
        <f>(D155/$D$155)*100</f>
        <v>#DIV/0!</v>
      </c>
      <c r="F155" s="505" t="str">
        <f>IF(B155=0,"",(D155/B155)*100)</f>
        <v/>
      </c>
    </row>
    <row r="156" spans="1:6" ht="12.75" customHeight="1" x14ac:dyDescent="0.2">
      <c r="A156" s="509"/>
      <c r="B156" s="510"/>
      <c r="C156" s="491"/>
      <c r="D156" s="510"/>
      <c r="E156" s="491"/>
      <c r="F156" s="491"/>
    </row>
    <row r="157" spans="1:6" ht="12.75" customHeight="1" x14ac:dyDescent="0.2">
      <c r="A157" s="509"/>
      <c r="B157" s="510"/>
      <c r="C157" s="491"/>
      <c r="D157" s="510"/>
      <c r="E157" s="491"/>
      <c r="F157" s="491"/>
    </row>
    <row r="158" spans="1:6" ht="12.75" customHeight="1" x14ac:dyDescent="0.2">
      <c r="A158" s="482"/>
      <c r="B158" s="482"/>
      <c r="C158" s="482"/>
      <c r="D158" s="482"/>
      <c r="E158" s="482"/>
      <c r="F158" s="482"/>
    </row>
    <row r="159" spans="1:6" ht="12.75" customHeight="1" x14ac:dyDescent="0.2">
      <c r="A159" s="483" t="s">
        <v>657</v>
      </c>
      <c r="B159" s="482"/>
      <c r="C159" s="482"/>
      <c r="D159" s="482"/>
      <c r="E159" s="482"/>
      <c r="F159" s="482"/>
    </row>
    <row r="160" spans="1:6" x14ac:dyDescent="0.2">
      <c r="A160" s="483"/>
      <c r="B160" s="482"/>
      <c r="C160" s="482"/>
      <c r="D160" s="482"/>
      <c r="E160" s="482"/>
      <c r="F160" s="482"/>
    </row>
    <row r="161" spans="1:6" ht="12.75" customHeight="1" thickBot="1" x14ac:dyDescent="0.25">
      <c r="A161" s="482"/>
      <c r="B161" s="482"/>
      <c r="C161" s="482"/>
      <c r="D161" s="482"/>
      <c r="E161" s="485"/>
      <c r="F161" s="96" t="str">
        <f>IF(Tartalom!$G$3=1,'Nyelv old'!$E$38,IF(Tartalom!G158=2,'Nyelv old'!$F$38,IF(Tartalom!G158=3,'Nyelv old'!$G$38,'Nyelv old'!$H$38)))</f>
        <v xml:space="preserve"> </v>
      </c>
    </row>
    <row r="162" spans="1:6" x14ac:dyDescent="0.2">
      <c r="A162" s="849" t="s">
        <v>1233</v>
      </c>
      <c r="B162" s="852" t="s">
        <v>912</v>
      </c>
      <c r="C162" s="852"/>
      <c r="D162" s="852" t="s">
        <v>800</v>
      </c>
      <c r="E162" s="852"/>
      <c r="F162" s="853" t="s">
        <v>1234</v>
      </c>
    </row>
    <row r="163" spans="1:6" ht="12.75" customHeight="1" x14ac:dyDescent="0.2">
      <c r="A163" s="850"/>
      <c r="B163" s="856" t="s">
        <v>1119</v>
      </c>
      <c r="C163" s="858" t="s">
        <v>1235</v>
      </c>
      <c r="D163" s="856" t="s">
        <v>1119</v>
      </c>
      <c r="E163" s="858" t="s">
        <v>1235</v>
      </c>
      <c r="F163" s="854"/>
    </row>
    <row r="164" spans="1:6" ht="12.75" customHeight="1" thickBot="1" x14ac:dyDescent="0.25">
      <c r="A164" s="851"/>
      <c r="B164" s="857"/>
      <c r="C164" s="859"/>
      <c r="D164" s="857"/>
      <c r="E164" s="859"/>
      <c r="F164" s="855"/>
    </row>
    <row r="165" spans="1:6" ht="12.75" customHeight="1" x14ac:dyDescent="0.2">
      <c r="A165" s="530" t="s">
        <v>1111</v>
      </c>
      <c r="B165" s="476">
        <f>Import_M!D75</f>
        <v>0</v>
      </c>
      <c r="C165" s="539" t="str">
        <f>IF( B168=0,"",(B165/$B$168)*100)</f>
        <v/>
      </c>
      <c r="D165" s="476">
        <f>Import_M!F75</f>
        <v>0</v>
      </c>
      <c r="E165" s="539" t="str">
        <f>IF(D168=0,"",(D165/$D$168)*100)</f>
        <v/>
      </c>
      <c r="F165" s="492" t="str">
        <f>IF(B165=0,"",(D165/B165)*100)</f>
        <v/>
      </c>
    </row>
    <row r="166" spans="1:6" ht="12.75" customHeight="1" x14ac:dyDescent="0.2">
      <c r="A166" s="531" t="s">
        <v>1112</v>
      </c>
      <c r="B166" s="476">
        <f>Import_M!D76</f>
        <v>0</v>
      </c>
      <c r="C166" s="506" t="str">
        <f>IF( B168=0,"",(B166/$B$168)*100)</f>
        <v/>
      </c>
      <c r="D166" s="476">
        <f>Import_M!F76</f>
        <v>0</v>
      </c>
      <c r="E166" s="516" t="str">
        <f>IF(D168=0,"",(D166/$D$168)*100)</f>
        <v/>
      </c>
      <c r="F166" s="492" t="str">
        <f>IF(B166=0,"",(D166/B166)*100)</f>
        <v/>
      </c>
    </row>
    <row r="167" spans="1:6" ht="13.5" thickBot="1" x14ac:dyDescent="0.25">
      <c r="A167" s="533" t="s">
        <v>1113</v>
      </c>
      <c r="B167" s="476">
        <f>Import_M!D77</f>
        <v>0</v>
      </c>
      <c r="C167" s="534" t="str">
        <f>IF( B168=0,"",(B167/$B$168)*100)</f>
        <v/>
      </c>
      <c r="D167" s="476">
        <f>Import_M!F77</f>
        <v>0</v>
      </c>
      <c r="E167" s="534" t="str">
        <f>IF(D168=0,"",(D167/$D$168)*100)</f>
        <v/>
      </c>
      <c r="F167" s="535" t="str">
        <f>IF(B167=0,"",(D167/B167)*100)</f>
        <v/>
      </c>
    </row>
    <row r="168" spans="1:6" ht="13.5" thickBot="1" x14ac:dyDescent="0.25">
      <c r="A168" s="522" t="s">
        <v>987</v>
      </c>
      <c r="B168" s="478">
        <f>Import_M!D74</f>
        <v>0</v>
      </c>
      <c r="C168" s="523" t="str">
        <f>IF( B168=0,"",(B168/$B$168)*100)</f>
        <v/>
      </c>
      <c r="D168" s="478">
        <f>Import_M!F74</f>
        <v>0</v>
      </c>
      <c r="E168" s="523" t="str">
        <f>IF(D168=0,"",(D168/$D$168)*100)</f>
        <v/>
      </c>
      <c r="F168" s="505" t="str">
        <f>IF(B168=0,"",(D168/B168)*100)</f>
        <v/>
      </c>
    </row>
    <row r="169" spans="1:6" ht="12.75" customHeight="1" x14ac:dyDescent="0.2">
      <c r="A169" s="509"/>
      <c r="B169" s="510"/>
      <c r="C169" s="491"/>
      <c r="D169" s="510"/>
      <c r="E169" s="491"/>
      <c r="F169" s="491"/>
    </row>
    <row r="170" spans="1:6" ht="12.75" customHeight="1" x14ac:dyDescent="0.2">
      <c r="A170" s="509"/>
      <c r="B170" s="510"/>
      <c r="C170" s="491"/>
      <c r="D170" s="510"/>
      <c r="E170" s="491"/>
      <c r="F170" s="491"/>
    </row>
    <row r="171" spans="1:6" ht="12.75" customHeight="1" x14ac:dyDescent="0.2">
      <c r="A171" s="509"/>
      <c r="B171" s="510"/>
      <c r="C171" s="491"/>
      <c r="D171" s="510"/>
      <c r="E171" s="491"/>
      <c r="F171" s="491"/>
    </row>
    <row r="172" spans="1:6" ht="12.75" customHeight="1" x14ac:dyDescent="0.2">
      <c r="A172" s="511">
        <f>Alapa!C17</f>
        <v>0</v>
      </c>
      <c r="B172" s="510"/>
      <c r="C172" s="491"/>
      <c r="D172" s="510"/>
      <c r="E172" s="491"/>
      <c r="F172" s="491"/>
    </row>
    <row r="173" spans="1:6" ht="12.75" customHeight="1" x14ac:dyDescent="0.2">
      <c r="A173" s="483" t="str">
        <f>CONCATENATE("Üzleti év:   ",Alapa!$C$11)</f>
        <v xml:space="preserve">Üzleti év:   </v>
      </c>
      <c r="B173" s="510"/>
      <c r="C173" s="491"/>
      <c r="D173" s="510"/>
      <c r="E173" s="491"/>
      <c r="F173" s="491"/>
    </row>
    <row r="174" spans="1:6" ht="12.75" customHeight="1" x14ac:dyDescent="0.2">
      <c r="A174" s="483"/>
      <c r="B174" s="510"/>
      <c r="C174" s="491"/>
      <c r="D174" s="510"/>
      <c r="E174" s="491"/>
      <c r="F174" s="491"/>
    </row>
    <row r="175" spans="1:6" ht="12.75" customHeight="1" x14ac:dyDescent="0.2">
      <c r="A175" s="540" t="s">
        <v>436</v>
      </c>
      <c r="B175" s="510"/>
      <c r="C175" s="491"/>
      <c r="D175" s="510"/>
      <c r="E175" s="491"/>
      <c r="F175" s="491"/>
    </row>
    <row r="176" spans="1:6" x14ac:dyDescent="0.2">
      <c r="A176" s="540"/>
      <c r="B176" s="510"/>
      <c r="C176" s="491"/>
      <c r="D176" s="510"/>
      <c r="E176" s="491"/>
      <c r="F176" s="491"/>
    </row>
    <row r="177" spans="1:6" ht="12.75" customHeight="1" thickBot="1" x14ac:dyDescent="0.25">
      <c r="A177" s="482"/>
      <c r="B177" s="482"/>
      <c r="C177" s="482"/>
      <c r="D177" s="482"/>
      <c r="E177" s="485"/>
      <c r="F177" s="96" t="str">
        <f>IF(Tartalom!$G$3=1,'Nyelv old'!$E$38,IF(Tartalom!G174=2,'Nyelv old'!$F$38,IF(Tartalom!G174=3,'Nyelv old'!$G$38,'Nyelv old'!$H$38)))</f>
        <v xml:space="preserve"> </v>
      </c>
    </row>
    <row r="178" spans="1:6" x14ac:dyDescent="0.2">
      <c r="A178" s="849" t="s">
        <v>1233</v>
      </c>
      <c r="B178" s="852" t="s">
        <v>912</v>
      </c>
      <c r="C178" s="852"/>
      <c r="D178" s="852" t="s">
        <v>800</v>
      </c>
      <c r="E178" s="852"/>
      <c r="F178" s="853" t="s">
        <v>1234</v>
      </c>
    </row>
    <row r="179" spans="1:6" x14ac:dyDescent="0.2">
      <c r="A179" s="850"/>
      <c r="B179" s="856" t="s">
        <v>1119</v>
      </c>
      <c r="C179" s="858" t="s">
        <v>1235</v>
      </c>
      <c r="D179" s="856" t="s">
        <v>1119</v>
      </c>
      <c r="E179" s="858" t="s">
        <v>1235</v>
      </c>
      <c r="F179" s="854"/>
    </row>
    <row r="180" spans="1:6" ht="12.75" customHeight="1" thickBot="1" x14ac:dyDescent="0.25">
      <c r="A180" s="851"/>
      <c r="B180" s="857"/>
      <c r="C180" s="859"/>
      <c r="D180" s="857"/>
      <c r="E180" s="859"/>
      <c r="F180" s="855"/>
    </row>
    <row r="181" spans="1:6" ht="12.75" customHeight="1" x14ac:dyDescent="0.2">
      <c r="A181" s="541" t="s">
        <v>437</v>
      </c>
      <c r="B181" s="542">
        <f>Import_M!D79</f>
        <v>0</v>
      </c>
      <c r="C181" s="514" t="e">
        <f t="shared" ref="C181:C209" si="11">(B181/$B$209)*100</f>
        <v>#DIV/0!</v>
      </c>
      <c r="D181" s="542">
        <f>Import_M!F79</f>
        <v>0</v>
      </c>
      <c r="E181" s="514" t="e">
        <f>(D181/$B$209)*100</f>
        <v>#DIV/0!</v>
      </c>
      <c r="F181" s="526" t="str">
        <f t="shared" ref="F181:F206" si="12">IF(B181=0,"",(D181/B181)*100)</f>
        <v/>
      </c>
    </row>
    <row r="182" spans="1:6" ht="12.75" customHeight="1" x14ac:dyDescent="0.2">
      <c r="A182" s="543" t="s">
        <v>438</v>
      </c>
      <c r="B182" s="544">
        <f>Import_M!D80</f>
        <v>0</v>
      </c>
      <c r="C182" s="491" t="e">
        <f t="shared" si="11"/>
        <v>#DIV/0!</v>
      </c>
      <c r="D182" s="544">
        <f>Import_M!F80</f>
        <v>0</v>
      </c>
      <c r="E182" s="516" t="e">
        <f t="shared" ref="E182:E208" si="13">(D182/$D$209)*100</f>
        <v>#DIV/0!</v>
      </c>
      <c r="F182" s="492" t="str">
        <f t="shared" si="12"/>
        <v/>
      </c>
    </row>
    <row r="183" spans="1:6" x14ac:dyDescent="0.2">
      <c r="A183" s="531" t="s">
        <v>1622</v>
      </c>
      <c r="B183" s="545">
        <f>Import_M!D81</f>
        <v>0</v>
      </c>
      <c r="C183" s="491" t="e">
        <f t="shared" si="11"/>
        <v>#DIV/0!</v>
      </c>
      <c r="D183" s="545">
        <f>Import_M!F81</f>
        <v>0</v>
      </c>
      <c r="E183" s="516"/>
      <c r="F183" s="492"/>
    </row>
    <row r="184" spans="1:6" ht="12.75" customHeight="1" x14ac:dyDescent="0.2">
      <c r="A184" s="531" t="s">
        <v>439</v>
      </c>
      <c r="B184" s="545">
        <f>Import_M!D82</f>
        <v>0</v>
      </c>
      <c r="C184" s="491" t="e">
        <f t="shared" si="11"/>
        <v>#DIV/0!</v>
      </c>
      <c r="D184" s="545">
        <f>Import_M!F82</f>
        <v>0</v>
      </c>
      <c r="E184" s="516" t="e">
        <f t="shared" si="13"/>
        <v>#DIV/0!</v>
      </c>
      <c r="F184" s="492" t="str">
        <f t="shared" si="12"/>
        <v/>
      </c>
    </row>
    <row r="185" spans="1:6" ht="12.75" customHeight="1" x14ac:dyDescent="0.2">
      <c r="A185" s="546" t="s">
        <v>440</v>
      </c>
      <c r="B185" s="547">
        <f>Import_M!D83</f>
        <v>0</v>
      </c>
      <c r="C185" s="491" t="e">
        <f t="shared" si="11"/>
        <v>#DIV/0!</v>
      </c>
      <c r="D185" s="547">
        <f>Import_M!F83</f>
        <v>0</v>
      </c>
      <c r="E185" s="516" t="e">
        <f t="shared" si="13"/>
        <v>#DIV/0!</v>
      </c>
      <c r="F185" s="492" t="str">
        <f t="shared" si="12"/>
        <v/>
      </c>
    </row>
    <row r="186" spans="1:6" ht="12.75" customHeight="1" x14ac:dyDescent="0.2">
      <c r="A186" s="548" t="s">
        <v>83</v>
      </c>
      <c r="B186" s="542">
        <f>Import_M!D84</f>
        <v>0</v>
      </c>
      <c r="C186" s="519" t="e">
        <f t="shared" si="11"/>
        <v>#DIV/0!</v>
      </c>
      <c r="D186" s="542">
        <f>Import_M!F84</f>
        <v>0</v>
      </c>
      <c r="E186" s="519" t="e">
        <f t="shared" si="13"/>
        <v>#DIV/0!</v>
      </c>
      <c r="F186" s="496" t="str">
        <f t="shared" si="12"/>
        <v/>
      </c>
    </row>
    <row r="187" spans="1:6" ht="12.75" customHeight="1" x14ac:dyDescent="0.2">
      <c r="A187" s="549" t="s">
        <v>161</v>
      </c>
      <c r="B187" s="544">
        <f>Import_M!D85</f>
        <v>0</v>
      </c>
      <c r="C187" s="491" t="e">
        <f t="shared" si="11"/>
        <v>#DIV/0!</v>
      </c>
      <c r="D187" s="544">
        <f>Import_M!F85</f>
        <v>0</v>
      </c>
      <c r="E187" s="516" t="e">
        <f t="shared" si="13"/>
        <v>#DIV/0!</v>
      </c>
      <c r="F187" s="492" t="str">
        <f t="shared" si="12"/>
        <v/>
      </c>
    </row>
    <row r="188" spans="1:6" ht="12.75" customHeight="1" x14ac:dyDescent="0.2">
      <c r="A188" s="531" t="s">
        <v>441</v>
      </c>
      <c r="B188" s="545">
        <f>Import_M!D86</f>
        <v>0</v>
      </c>
      <c r="C188" s="491" t="e">
        <f t="shared" si="11"/>
        <v>#DIV/0!</v>
      </c>
      <c r="D188" s="545">
        <f>Import_M!F86</f>
        <v>0</v>
      </c>
      <c r="E188" s="516" t="e">
        <f t="shared" si="13"/>
        <v>#DIV/0!</v>
      </c>
      <c r="F188" s="492" t="str">
        <f t="shared" si="12"/>
        <v/>
      </c>
    </row>
    <row r="189" spans="1:6" ht="12.75" customHeight="1" x14ac:dyDescent="0.2">
      <c r="A189" s="531" t="s">
        <v>442</v>
      </c>
      <c r="B189" s="545">
        <f>Import_M!D87</f>
        <v>0</v>
      </c>
      <c r="C189" s="491" t="e">
        <f t="shared" si="11"/>
        <v>#DIV/0!</v>
      </c>
      <c r="D189" s="545">
        <f>Import_M!F87</f>
        <v>0</v>
      </c>
      <c r="E189" s="516" t="e">
        <f t="shared" si="13"/>
        <v>#DIV/0!</v>
      </c>
      <c r="F189" s="492" t="str">
        <f t="shared" si="12"/>
        <v/>
      </c>
    </row>
    <row r="190" spans="1:6" ht="12.75" customHeight="1" x14ac:dyDescent="0.2">
      <c r="A190" s="531" t="s">
        <v>159</v>
      </c>
      <c r="B190" s="545">
        <f>Import_M!D88</f>
        <v>0</v>
      </c>
      <c r="C190" s="491" t="e">
        <f t="shared" si="11"/>
        <v>#DIV/0!</v>
      </c>
      <c r="D190" s="545">
        <f>Import_M!F88</f>
        <v>0</v>
      </c>
      <c r="E190" s="516" t="e">
        <f t="shared" si="13"/>
        <v>#DIV/0!</v>
      </c>
      <c r="F190" s="492" t="str">
        <f>IF(B190=0,"",(D190/B190)*100)</f>
        <v/>
      </c>
    </row>
    <row r="191" spans="1:6" ht="12.75" customHeight="1" x14ac:dyDescent="0.2">
      <c r="A191" s="531" t="s">
        <v>160</v>
      </c>
      <c r="B191" s="545">
        <f>Import_M!D89</f>
        <v>0</v>
      </c>
      <c r="C191" s="491" t="e">
        <f t="shared" si="11"/>
        <v>#DIV/0!</v>
      </c>
      <c r="D191" s="545">
        <f>Import_M!F89</f>
        <v>0</v>
      </c>
      <c r="E191" s="516" t="e">
        <f t="shared" si="13"/>
        <v>#DIV/0!</v>
      </c>
      <c r="F191" s="492" t="str">
        <f t="shared" si="12"/>
        <v/>
      </c>
    </row>
    <row r="192" spans="1:6" ht="12.75" customHeight="1" x14ac:dyDescent="0.2">
      <c r="A192" s="531" t="s">
        <v>472</v>
      </c>
      <c r="B192" s="545">
        <f>Import_M!D90</f>
        <v>0</v>
      </c>
      <c r="C192" s="491" t="e">
        <f t="shared" si="11"/>
        <v>#DIV/0!</v>
      </c>
      <c r="D192" s="545">
        <f>Import_M!F90</f>
        <v>0</v>
      </c>
      <c r="E192" s="516" t="e">
        <f t="shared" si="13"/>
        <v>#DIV/0!</v>
      </c>
      <c r="F192" s="492" t="str">
        <f t="shared" si="12"/>
        <v/>
      </c>
    </row>
    <row r="193" spans="1:6" ht="12.75" customHeight="1" x14ac:dyDescent="0.2">
      <c r="A193" s="531" t="s">
        <v>1623</v>
      </c>
      <c r="B193" s="545">
        <f>Import_M!D91</f>
        <v>0</v>
      </c>
      <c r="C193" s="491" t="e">
        <f t="shared" si="11"/>
        <v>#DIV/0!</v>
      </c>
      <c r="D193" s="545">
        <f>Import_M!F91</f>
        <v>0</v>
      </c>
      <c r="E193" s="516" t="e">
        <f t="shared" si="13"/>
        <v>#DIV/0!</v>
      </c>
      <c r="F193" s="492"/>
    </row>
    <row r="194" spans="1:6" ht="12.75" customHeight="1" x14ac:dyDescent="0.2">
      <c r="A194" s="531" t="s">
        <v>659</v>
      </c>
      <c r="B194" s="545">
        <f>Import_M!D92</f>
        <v>0</v>
      </c>
      <c r="C194" s="491" t="e">
        <f t="shared" si="11"/>
        <v>#DIV/0!</v>
      </c>
      <c r="D194" s="545">
        <f>Import_M!F92</f>
        <v>0</v>
      </c>
      <c r="E194" s="516" t="e">
        <f t="shared" si="13"/>
        <v>#DIV/0!</v>
      </c>
      <c r="F194" s="492" t="str">
        <f t="shared" si="12"/>
        <v/>
      </c>
    </row>
    <row r="195" spans="1:6" ht="12.75" customHeight="1" x14ac:dyDescent="0.2">
      <c r="A195" s="546" t="s">
        <v>988</v>
      </c>
      <c r="B195" s="547">
        <f>Import_M!D93</f>
        <v>0</v>
      </c>
      <c r="C195" s="491" t="e">
        <f t="shared" si="11"/>
        <v>#DIV/0!</v>
      </c>
      <c r="D195" s="547">
        <f>Import_M!F93</f>
        <v>0</v>
      </c>
      <c r="E195" s="516" t="e">
        <f t="shared" si="13"/>
        <v>#DIV/0!</v>
      </c>
      <c r="F195" s="492" t="str">
        <f t="shared" si="12"/>
        <v/>
      </c>
    </row>
    <row r="196" spans="1:6" ht="12.75" customHeight="1" x14ac:dyDescent="0.2">
      <c r="A196" s="548" t="s">
        <v>84</v>
      </c>
      <c r="B196" s="542">
        <f>Import_M!D94</f>
        <v>0</v>
      </c>
      <c r="C196" s="519" t="e">
        <f t="shared" si="11"/>
        <v>#DIV/0!</v>
      </c>
      <c r="D196" s="542">
        <f>Import_M!F94</f>
        <v>0</v>
      </c>
      <c r="E196" s="519" t="e">
        <f t="shared" si="13"/>
        <v>#DIV/0!</v>
      </c>
      <c r="F196" s="496" t="str">
        <f t="shared" si="12"/>
        <v/>
      </c>
    </row>
    <row r="197" spans="1:6" ht="12.75" customHeight="1" x14ac:dyDescent="0.2">
      <c r="A197" s="549" t="s">
        <v>473</v>
      </c>
      <c r="B197" s="544">
        <f>Import_M!D95</f>
        <v>0</v>
      </c>
      <c r="C197" s="491" t="e">
        <f t="shared" si="11"/>
        <v>#DIV/0!</v>
      </c>
      <c r="D197" s="544">
        <f>Import_M!F95</f>
        <v>0</v>
      </c>
      <c r="E197" s="516" t="e">
        <f t="shared" si="13"/>
        <v>#DIV/0!</v>
      </c>
      <c r="F197" s="492" t="str">
        <f t="shared" si="12"/>
        <v/>
      </c>
    </row>
    <row r="198" spans="1:6" ht="12.75" customHeight="1" x14ac:dyDescent="0.2">
      <c r="A198" s="531" t="s">
        <v>474</v>
      </c>
      <c r="B198" s="545">
        <f>Import_M!D96</f>
        <v>0</v>
      </c>
      <c r="C198" s="550" t="e">
        <f t="shared" si="11"/>
        <v>#DIV/0!</v>
      </c>
      <c r="D198" s="545">
        <f>Import_M!F96</f>
        <v>0</v>
      </c>
      <c r="E198" s="538" t="e">
        <f t="shared" si="13"/>
        <v>#DIV/0!</v>
      </c>
      <c r="F198" s="492" t="str">
        <f t="shared" si="12"/>
        <v/>
      </c>
    </row>
    <row r="199" spans="1:6" ht="12.75" customHeight="1" x14ac:dyDescent="0.2">
      <c r="A199" s="531" t="s">
        <v>475</v>
      </c>
      <c r="B199" s="545">
        <f>Import_M!D97</f>
        <v>0</v>
      </c>
      <c r="C199" s="491" t="e">
        <f t="shared" si="11"/>
        <v>#DIV/0!</v>
      </c>
      <c r="D199" s="545">
        <f>Import_M!F97</f>
        <v>0</v>
      </c>
      <c r="E199" s="516" t="e">
        <f t="shared" si="13"/>
        <v>#DIV/0!</v>
      </c>
      <c r="F199" s="492" t="str">
        <f t="shared" si="12"/>
        <v/>
      </c>
    </row>
    <row r="200" spans="1:6" ht="12.75" customHeight="1" x14ac:dyDescent="0.2">
      <c r="A200" s="531" t="s">
        <v>476</v>
      </c>
      <c r="B200" s="545">
        <f>Import_M!D98</f>
        <v>0</v>
      </c>
      <c r="C200" s="491" t="e">
        <f t="shared" si="11"/>
        <v>#DIV/0!</v>
      </c>
      <c r="D200" s="545">
        <f>Import_M!F98</f>
        <v>0</v>
      </c>
      <c r="E200" s="516" t="e">
        <f t="shared" si="13"/>
        <v>#DIV/0!</v>
      </c>
      <c r="F200" s="492" t="str">
        <f t="shared" si="12"/>
        <v/>
      </c>
    </row>
    <row r="201" spans="1:6" ht="12.75" customHeight="1" x14ac:dyDescent="0.2">
      <c r="A201" s="531" t="s">
        <v>495</v>
      </c>
      <c r="B201" s="545">
        <f>Import_M!D99</f>
        <v>0</v>
      </c>
      <c r="C201" s="491" t="e">
        <f t="shared" si="11"/>
        <v>#DIV/0!</v>
      </c>
      <c r="D201" s="545">
        <f>Import_M!F99</f>
        <v>0</v>
      </c>
      <c r="E201" s="516" t="e">
        <f t="shared" si="13"/>
        <v>#DIV/0!</v>
      </c>
      <c r="F201" s="492" t="str">
        <f t="shared" si="12"/>
        <v/>
      </c>
    </row>
    <row r="202" spans="1:6" ht="12.75" customHeight="1" x14ac:dyDescent="0.2">
      <c r="A202" s="531" t="s">
        <v>162</v>
      </c>
      <c r="B202" s="545">
        <f>Import_M!D100</f>
        <v>0</v>
      </c>
      <c r="C202" s="491" t="e">
        <f t="shared" si="11"/>
        <v>#DIV/0!</v>
      </c>
      <c r="D202" s="545">
        <f>Import_M!F100</f>
        <v>0</v>
      </c>
      <c r="E202" s="516" t="e">
        <f t="shared" si="13"/>
        <v>#DIV/0!</v>
      </c>
      <c r="F202" s="492" t="str">
        <f t="shared" si="12"/>
        <v/>
      </c>
    </row>
    <row r="203" spans="1:6" ht="12.75" customHeight="1" x14ac:dyDescent="0.2">
      <c r="A203" s="551" t="s">
        <v>477</v>
      </c>
      <c r="B203" s="545">
        <f>Import_M!D101</f>
        <v>0</v>
      </c>
      <c r="C203" s="491" t="e">
        <f t="shared" si="11"/>
        <v>#DIV/0!</v>
      </c>
      <c r="D203" s="545">
        <f>Import_M!F101</f>
        <v>0</v>
      </c>
      <c r="E203" s="516" t="e">
        <f t="shared" si="13"/>
        <v>#DIV/0!</v>
      </c>
      <c r="F203" s="492" t="str">
        <f t="shared" si="12"/>
        <v/>
      </c>
    </row>
    <row r="204" spans="1:6" ht="12.75" customHeight="1" x14ac:dyDescent="0.2">
      <c r="A204" s="551" t="s">
        <v>1624</v>
      </c>
      <c r="B204" s="545">
        <f>Import_M!D102</f>
        <v>0</v>
      </c>
      <c r="C204" s="491" t="e">
        <f t="shared" si="11"/>
        <v>#DIV/0!</v>
      </c>
      <c r="D204" s="545">
        <f>Import_M!F102</f>
        <v>0</v>
      </c>
      <c r="E204" s="516" t="e">
        <f t="shared" si="13"/>
        <v>#DIV/0!</v>
      </c>
      <c r="F204" s="492" t="str">
        <f t="shared" si="12"/>
        <v/>
      </c>
    </row>
    <row r="205" spans="1:6" ht="12.75" customHeight="1" x14ac:dyDescent="0.2">
      <c r="A205" s="551" t="s">
        <v>478</v>
      </c>
      <c r="B205" s="545">
        <f>Import_M!D103</f>
        <v>0</v>
      </c>
      <c r="C205" s="491" t="e">
        <f t="shared" si="11"/>
        <v>#DIV/0!</v>
      </c>
      <c r="D205" s="545">
        <f>Import_M!F103</f>
        <v>0</v>
      </c>
      <c r="E205" s="516" t="e">
        <f t="shared" si="13"/>
        <v>#DIV/0!</v>
      </c>
      <c r="F205" s="492" t="str">
        <f t="shared" si="12"/>
        <v/>
      </c>
    </row>
    <row r="206" spans="1:6" ht="12.75" customHeight="1" x14ac:dyDescent="0.2">
      <c r="A206" s="546" t="s">
        <v>163</v>
      </c>
      <c r="B206" s="545">
        <f>Import_M!D104</f>
        <v>0</v>
      </c>
      <c r="C206" s="491" t="e">
        <f t="shared" si="11"/>
        <v>#DIV/0!</v>
      </c>
      <c r="D206" s="545">
        <f>Import_M!F104</f>
        <v>0</v>
      </c>
      <c r="E206" s="516" t="e">
        <f t="shared" si="13"/>
        <v>#DIV/0!</v>
      </c>
      <c r="F206" s="492" t="str">
        <f t="shared" si="12"/>
        <v/>
      </c>
    </row>
    <row r="207" spans="1:6" ht="12.75" customHeight="1" x14ac:dyDescent="0.2">
      <c r="A207" s="552" t="s">
        <v>709</v>
      </c>
      <c r="B207" s="545">
        <f>Import_M!D105</f>
        <v>0</v>
      </c>
      <c r="C207" s="491" t="e">
        <f t="shared" si="11"/>
        <v>#DIV/0!</v>
      </c>
      <c r="D207" s="545">
        <f>Import_M!F105</f>
        <v>0</v>
      </c>
      <c r="E207" s="516" t="e">
        <f t="shared" si="13"/>
        <v>#DIV/0!</v>
      </c>
      <c r="F207" s="492" t="str">
        <f>IF(B207=0,"",(D207/B207)*100)</f>
        <v/>
      </c>
    </row>
    <row r="208" spans="1:6" ht="12.75" customHeight="1" thickBot="1" x14ac:dyDescent="0.25">
      <c r="A208" s="549" t="s">
        <v>710</v>
      </c>
      <c r="B208" s="545">
        <f>Import_M!D106</f>
        <v>0</v>
      </c>
      <c r="C208" s="491" t="e">
        <f t="shared" si="11"/>
        <v>#DIV/0!</v>
      </c>
      <c r="D208" s="545">
        <f>Import_M!F106</f>
        <v>0</v>
      </c>
      <c r="E208" s="516" t="e">
        <f t="shared" si="13"/>
        <v>#DIV/0!</v>
      </c>
      <c r="F208" s="492" t="str">
        <f>IF(B208=0,"",(D208/B208)*100)</f>
        <v/>
      </c>
    </row>
    <row r="209" spans="1:6" ht="12.75" customHeight="1" thickBot="1" x14ac:dyDescent="0.25">
      <c r="A209" s="553" t="s">
        <v>658</v>
      </c>
      <c r="B209" s="554">
        <f>Import_M!D78</f>
        <v>0</v>
      </c>
      <c r="C209" s="523" t="e">
        <f t="shared" si="11"/>
        <v>#DIV/0!</v>
      </c>
      <c r="D209" s="554">
        <f>Import_M!F78</f>
        <v>0</v>
      </c>
      <c r="E209" s="523" t="e">
        <f>(D209/$D$209)*100</f>
        <v>#DIV/0!</v>
      </c>
      <c r="F209" s="505" t="str">
        <f>IF(B209=0,"",(D209/B209)*100)</f>
        <v/>
      </c>
    </row>
    <row r="210" spans="1:6" ht="12.75" customHeight="1" x14ac:dyDescent="0.2">
      <c r="A210" s="482"/>
      <c r="B210" s="482"/>
      <c r="C210" s="482"/>
      <c r="D210" s="482"/>
      <c r="E210" s="482"/>
      <c r="F210" s="482"/>
    </row>
    <row r="211" spans="1:6" x14ac:dyDescent="0.2">
      <c r="A211" s="482"/>
      <c r="B211" s="482"/>
      <c r="C211" s="482"/>
      <c r="D211" s="482"/>
      <c r="E211" s="482"/>
      <c r="F211" s="482"/>
    </row>
    <row r="212" spans="1:6" ht="12.75" customHeight="1" x14ac:dyDescent="0.2">
      <c r="A212" s="482"/>
      <c r="B212" s="482"/>
      <c r="C212" s="482"/>
      <c r="D212" s="482"/>
      <c r="E212" s="482"/>
      <c r="F212" s="482"/>
    </row>
    <row r="213" spans="1:6" x14ac:dyDescent="0.2">
      <c r="A213" s="483" t="s">
        <v>287</v>
      </c>
      <c r="B213" s="482"/>
      <c r="C213" s="482"/>
      <c r="D213" s="482"/>
      <c r="E213" s="482"/>
      <c r="F213" s="482"/>
    </row>
    <row r="214" spans="1:6" ht="12.75" customHeight="1" x14ac:dyDescent="0.2">
      <c r="A214" s="483"/>
      <c r="B214" s="482"/>
      <c r="C214" s="482"/>
      <c r="D214" s="482"/>
      <c r="E214" s="482"/>
      <c r="F214" s="482"/>
    </row>
    <row r="215" spans="1:6" ht="12.75" customHeight="1" thickBot="1" x14ac:dyDescent="0.25">
      <c r="A215" s="482"/>
      <c r="B215" s="482"/>
      <c r="C215" s="482"/>
      <c r="D215" s="482"/>
      <c r="E215" s="485"/>
      <c r="F215" s="96" t="str">
        <f>IF(Tartalom!$G$3=1,'Nyelv old'!$E$38,IF(Tartalom!G212=2,'Nyelv old'!$F$38,IF(Tartalom!G212=3,'Nyelv old'!$G$38,'Nyelv old'!$H$38)))</f>
        <v xml:space="preserve"> </v>
      </c>
    </row>
    <row r="216" spans="1:6" ht="12.75" customHeight="1" x14ac:dyDescent="0.2">
      <c r="A216" s="849" t="s">
        <v>1233</v>
      </c>
      <c r="B216" s="852" t="s">
        <v>912</v>
      </c>
      <c r="C216" s="852"/>
      <c r="D216" s="852" t="s">
        <v>800</v>
      </c>
      <c r="E216" s="852"/>
      <c r="F216" s="853" t="s">
        <v>1234</v>
      </c>
    </row>
    <row r="217" spans="1:6" ht="12.75" customHeight="1" x14ac:dyDescent="0.2">
      <c r="A217" s="850"/>
      <c r="B217" s="856" t="s">
        <v>1119</v>
      </c>
      <c r="C217" s="858" t="s">
        <v>1235</v>
      </c>
      <c r="D217" s="856" t="s">
        <v>1119</v>
      </c>
      <c r="E217" s="858" t="s">
        <v>1235</v>
      </c>
      <c r="F217" s="854"/>
    </row>
    <row r="218" spans="1:6" ht="13.5" thickBot="1" x14ac:dyDescent="0.25">
      <c r="A218" s="851"/>
      <c r="B218" s="857"/>
      <c r="C218" s="859"/>
      <c r="D218" s="857"/>
      <c r="E218" s="859"/>
      <c r="F218" s="855"/>
    </row>
    <row r="219" spans="1:6" x14ac:dyDescent="0.2">
      <c r="A219" s="530" t="s">
        <v>1625</v>
      </c>
      <c r="B219" s="476">
        <f>Import_M!D108</f>
        <v>0</v>
      </c>
      <c r="C219" s="539" t="str">
        <f>IF(B222=0,"",(B219/$B$222)*100)</f>
        <v/>
      </c>
      <c r="D219" s="476">
        <f>Import_M!F108</f>
        <v>0</v>
      </c>
      <c r="E219" s="539" t="str">
        <f>IF(D222=0,"",(D219/$D$222)*100)</f>
        <v/>
      </c>
      <c r="F219" s="492" t="str">
        <f>IF(B219=0,"",(D219/B219)*100)</f>
        <v/>
      </c>
    </row>
    <row r="220" spans="1:6" x14ac:dyDescent="0.2">
      <c r="A220" s="531" t="s">
        <v>653</v>
      </c>
      <c r="B220" s="490">
        <f>Import_M!D109</f>
        <v>0</v>
      </c>
      <c r="C220" s="555" t="str">
        <f>IF(B222=0,"",(B220/$B$222)*100)</f>
        <v/>
      </c>
      <c r="D220" s="476">
        <f>Import_M!F109</f>
        <v>0</v>
      </c>
      <c r="E220" s="506" t="str">
        <f>IF(D222=0,"",(D220/$D$222)*100)</f>
        <v/>
      </c>
      <c r="F220" s="532" t="str">
        <f>IF(B220=0,"",(D220/B220)*100)</f>
        <v/>
      </c>
    </row>
    <row r="221" spans="1:6" ht="13.5" thickBot="1" x14ac:dyDescent="0.25">
      <c r="A221" s="533" t="s">
        <v>654</v>
      </c>
      <c r="B221" s="476">
        <f>Import_M!D110</f>
        <v>0</v>
      </c>
      <c r="C221" s="534" t="str">
        <f>IF(B222=0,"",(B221/$B$222)*100)</f>
        <v/>
      </c>
      <c r="D221" s="476">
        <f>Import_M!F110</f>
        <v>0</v>
      </c>
      <c r="E221" s="534" t="str">
        <f>IF(D222=0,"",(D221/$D$222)*100)</f>
        <v/>
      </c>
      <c r="F221" s="535" t="str">
        <f>IF(B221=0,"",(D221/B221)*100)</f>
        <v/>
      </c>
    </row>
    <row r="222" spans="1:6" ht="13.5" thickBot="1" x14ac:dyDescent="0.25">
      <c r="A222" s="522" t="s">
        <v>713</v>
      </c>
      <c r="B222" s="478">
        <f>Import_M!D107</f>
        <v>0</v>
      </c>
      <c r="C222" s="523" t="str">
        <f>IF(B222=0,"",(B222/$B$222)*100)</f>
        <v/>
      </c>
      <c r="D222" s="478">
        <f>Import_M!F107</f>
        <v>0</v>
      </c>
      <c r="E222" s="523" t="str">
        <f>IF(D222=0,"",(D222/$D$222)*100)</f>
        <v/>
      </c>
      <c r="F222" s="505" t="str">
        <f>IF(B222=0,"",(D222/B222)*100)</f>
        <v/>
      </c>
    </row>
  </sheetData>
  <mergeCells count="72">
    <mergeCell ref="F7:F9"/>
    <mergeCell ref="B8:B9"/>
    <mergeCell ref="C8:C9"/>
    <mergeCell ref="D8:D9"/>
    <mergeCell ref="E8:E9"/>
    <mergeCell ref="A54:A56"/>
    <mergeCell ref="F54:F56"/>
    <mergeCell ref="F27:F29"/>
    <mergeCell ref="B54:C54"/>
    <mergeCell ref="D54:E54"/>
    <mergeCell ref="A7:A9"/>
    <mergeCell ref="B7:C7"/>
    <mergeCell ref="D7:E7"/>
    <mergeCell ref="D28:D29"/>
    <mergeCell ref="B27:C27"/>
    <mergeCell ref="D27:E27"/>
    <mergeCell ref="E28:E29"/>
    <mergeCell ref="F94:F96"/>
    <mergeCell ref="E95:E96"/>
    <mergeCell ref="D94:E94"/>
    <mergeCell ref="D95:D96"/>
    <mergeCell ref="B28:B29"/>
    <mergeCell ref="B94:C94"/>
    <mergeCell ref="B55:B56"/>
    <mergeCell ref="B95:B96"/>
    <mergeCell ref="C28:C29"/>
    <mergeCell ref="E55:E56"/>
    <mergeCell ref="D55:D56"/>
    <mergeCell ref="C55:C56"/>
    <mergeCell ref="C95:C96"/>
    <mergeCell ref="A27:A29"/>
    <mergeCell ref="A94:A96"/>
    <mergeCell ref="C179:C180"/>
    <mergeCell ref="D179:D180"/>
    <mergeCell ref="A162:A164"/>
    <mergeCell ref="B162:C162"/>
    <mergeCell ref="D162:E162"/>
    <mergeCell ref="E179:E180"/>
    <mergeCell ref="A130:A132"/>
    <mergeCell ref="B130:C130"/>
    <mergeCell ref="D130:E130"/>
    <mergeCell ref="F130:F132"/>
    <mergeCell ref="B131:B132"/>
    <mergeCell ref="C131:C132"/>
    <mergeCell ref="D131:D132"/>
    <mergeCell ref="E131:E132"/>
    <mergeCell ref="A144:A146"/>
    <mergeCell ref="B144:C144"/>
    <mergeCell ref="D144:E144"/>
    <mergeCell ref="F144:F146"/>
    <mergeCell ref="B145:B146"/>
    <mergeCell ref="C145:C146"/>
    <mergeCell ref="D145:D146"/>
    <mergeCell ref="E145:E146"/>
    <mergeCell ref="F162:F164"/>
    <mergeCell ref="B163:B164"/>
    <mergeCell ref="C163:C164"/>
    <mergeCell ref="D163:D164"/>
    <mergeCell ref="E163:E164"/>
    <mergeCell ref="A178:A180"/>
    <mergeCell ref="B178:C178"/>
    <mergeCell ref="D178:E178"/>
    <mergeCell ref="F178:F180"/>
    <mergeCell ref="B179:B180"/>
    <mergeCell ref="A216:A218"/>
    <mergeCell ref="B216:C216"/>
    <mergeCell ref="D216:E216"/>
    <mergeCell ref="F216:F218"/>
    <mergeCell ref="B217:B218"/>
    <mergeCell ref="C217:C218"/>
    <mergeCell ref="D217:D218"/>
    <mergeCell ref="E217:E218"/>
  </mergeCells>
  <phoneticPr fontId="0" type="noConversion"/>
  <hyperlinks>
    <hyperlink ref="G1" location="TARTALOM!A1" display="TARTALOM!A1"/>
  </hyperlinks>
  <pageMargins left="0.59055118110236227" right="0.59055118110236227" top="0.98425196850393704" bottom="2.2400000000000002" header="0.51181102362204722" footer="0.51181102362204722"/>
  <pageSetup paperSize="9" scale="98" orientation="portrait" r:id="rId1"/>
  <headerFooter alignWithMargins="0"/>
  <rowBreaks count="4" manualBreakCount="4">
    <brk id="47" max="16383" man="1"/>
    <brk id="87" max="16383" man="1"/>
    <brk id="135" max="16383" man="1"/>
    <brk id="169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"/>
  <dimension ref="A1:J41"/>
  <sheetViews>
    <sheetView showGridLines="0" workbookViewId="0"/>
  </sheetViews>
  <sheetFormatPr defaultRowHeight="14.1" customHeight="1" x14ac:dyDescent="0.3"/>
  <cols>
    <col min="1" max="1" width="17.77734375" style="32" customWidth="1"/>
    <col min="2" max="2" width="18.77734375" style="32" customWidth="1"/>
    <col min="3" max="4" width="7.88671875" style="32" customWidth="1"/>
    <col min="5" max="7" width="6.44140625" style="32" customWidth="1"/>
    <col min="8" max="8" width="4.77734375" style="32" customWidth="1"/>
    <col min="9" max="9" width="6.77734375" style="32" customWidth="1"/>
    <col min="10" max="10" width="8.77734375" style="31" customWidth="1"/>
    <col min="11" max="16384" width="8.88671875" style="32"/>
  </cols>
  <sheetData>
    <row r="1" spans="1:8" ht="15" customHeight="1" x14ac:dyDescent="0.3">
      <c r="A1" s="52">
        <f>Alapa!C17</f>
        <v>0</v>
      </c>
      <c r="B1" s="79"/>
      <c r="C1" s="79"/>
      <c r="D1" s="79"/>
      <c r="E1" s="260"/>
      <c r="F1" s="260"/>
      <c r="G1" s="260"/>
      <c r="H1" s="33" t="s">
        <v>69</v>
      </c>
    </row>
    <row r="2" spans="1:8" ht="15" customHeight="1" x14ac:dyDescent="0.3">
      <c r="A2" s="67"/>
      <c r="B2" s="79"/>
      <c r="C2" s="79"/>
      <c r="D2" s="79"/>
      <c r="E2" s="260"/>
      <c r="F2" s="260"/>
      <c r="G2" s="260"/>
      <c r="H2" s="391" t="s">
        <v>1615</v>
      </c>
    </row>
    <row r="3" spans="1:8" ht="15" customHeight="1" x14ac:dyDescent="0.3">
      <c r="A3" s="11" t="str">
        <f>CONCATENATE("Üzleti év:   ",Alapa!$C$11)</f>
        <v xml:space="preserve">Üzleti év:   </v>
      </c>
      <c r="B3" s="79"/>
      <c r="C3" s="79"/>
      <c r="D3" s="79"/>
      <c r="E3" s="260"/>
      <c r="F3" s="260"/>
      <c r="G3" s="260"/>
    </row>
    <row r="4" spans="1:8" ht="15" customHeight="1" x14ac:dyDescent="0.3">
      <c r="A4" s="891" t="s">
        <v>1148</v>
      </c>
      <c r="B4" s="891"/>
      <c r="C4" s="891"/>
      <c r="D4" s="891"/>
      <c r="E4" s="891"/>
      <c r="F4" s="891"/>
      <c r="G4" s="891"/>
    </row>
    <row r="5" spans="1:8" ht="15" customHeight="1" x14ac:dyDescent="0.3">
      <c r="A5" s="558"/>
      <c r="B5" s="558"/>
      <c r="C5" s="558"/>
      <c r="D5" s="558"/>
      <c r="E5" s="558"/>
      <c r="F5" s="558"/>
      <c r="G5" s="558"/>
    </row>
    <row r="6" spans="1:8" ht="15" customHeight="1" thickBot="1" x14ac:dyDescent="0.35">
      <c r="A6" s="483"/>
      <c r="B6" s="556"/>
      <c r="C6" s="556"/>
      <c r="D6" s="556"/>
      <c r="E6" s="557"/>
      <c r="F6" s="557"/>
      <c r="G6" s="96" t="str">
        <f>IF(Tartalom!$G$3=1,'Nyelv old'!$E$38,IF(Tartalom!H3=2,'Nyelv old'!$F$38,IF(Tartalom!H3=3,'Nyelv old'!$G$38,'Nyelv old'!$H$38)))</f>
        <v xml:space="preserve"> </v>
      </c>
    </row>
    <row r="7" spans="1:8" ht="15" customHeight="1" x14ac:dyDescent="0.3">
      <c r="A7" s="559" t="s">
        <v>1149</v>
      </c>
      <c r="B7" s="560" t="s">
        <v>1150</v>
      </c>
      <c r="C7" s="560" t="s">
        <v>912</v>
      </c>
      <c r="D7" s="560" t="s">
        <v>800</v>
      </c>
      <c r="E7" s="561" t="s">
        <v>912</v>
      </c>
      <c r="F7" s="561" t="s">
        <v>800</v>
      </c>
      <c r="G7" s="562" t="s">
        <v>219</v>
      </c>
    </row>
    <row r="8" spans="1:8" ht="15" customHeight="1" thickBot="1" x14ac:dyDescent="0.35">
      <c r="A8" s="563"/>
      <c r="B8" s="564"/>
      <c r="C8" s="565" t="s">
        <v>412</v>
      </c>
      <c r="D8" s="565" t="s">
        <v>412</v>
      </c>
      <c r="E8" s="566" t="s">
        <v>564</v>
      </c>
      <c r="F8" s="566" t="s">
        <v>564</v>
      </c>
      <c r="G8" s="567" t="s">
        <v>564</v>
      </c>
    </row>
    <row r="9" spans="1:8" ht="14.1" customHeight="1" x14ac:dyDescent="0.3">
      <c r="A9" s="892" t="s">
        <v>1252</v>
      </c>
      <c r="B9" s="568" t="s">
        <v>1133</v>
      </c>
      <c r="C9" s="569">
        <f>Import_M!D3</f>
        <v>0</v>
      </c>
      <c r="D9" s="570">
        <f>Import_M!F3</f>
        <v>0</v>
      </c>
      <c r="E9" s="894" t="e">
        <f>C9/C10*100</f>
        <v>#DIV/0!</v>
      </c>
      <c r="F9" s="895" t="e">
        <f>D9/D10*100</f>
        <v>#DIV/0!</v>
      </c>
      <c r="G9" s="896" t="e">
        <f>F9/E9*100</f>
        <v>#DIV/0!</v>
      </c>
    </row>
    <row r="10" spans="1:8" ht="14.1" customHeight="1" x14ac:dyDescent="0.3">
      <c r="A10" s="893"/>
      <c r="B10" s="571" t="s">
        <v>222</v>
      </c>
      <c r="C10" s="572">
        <f>Import_M!D62</f>
        <v>0</v>
      </c>
      <c r="D10" s="573">
        <f>Import_M!F62</f>
        <v>0</v>
      </c>
      <c r="E10" s="884"/>
      <c r="F10" s="885"/>
      <c r="G10" s="886"/>
    </row>
    <row r="11" spans="1:8" ht="14.1" customHeight="1" x14ac:dyDescent="0.3">
      <c r="A11" s="874" t="s">
        <v>223</v>
      </c>
      <c r="B11" s="574" t="s">
        <v>1281</v>
      </c>
      <c r="C11" s="575">
        <f>Import_M!D31</f>
        <v>0</v>
      </c>
      <c r="D11" s="576">
        <f>Import_M!F31</f>
        <v>0</v>
      </c>
      <c r="E11" s="876" t="e">
        <f>C11/C12*100</f>
        <v>#DIV/0!</v>
      </c>
      <c r="F11" s="878" t="e">
        <f>D11/D12*100</f>
        <v>#DIV/0!</v>
      </c>
      <c r="G11" s="897" t="e">
        <f>F11/E11*100</f>
        <v>#DIV/0!</v>
      </c>
    </row>
    <row r="12" spans="1:8" ht="14.1" customHeight="1" x14ac:dyDescent="0.3">
      <c r="A12" s="893"/>
      <c r="B12" s="571" t="s">
        <v>222</v>
      </c>
      <c r="C12" s="572">
        <f>Import_M!D62</f>
        <v>0</v>
      </c>
      <c r="D12" s="573">
        <f>Import_M!F62</f>
        <v>0</v>
      </c>
      <c r="E12" s="884"/>
      <c r="F12" s="885"/>
      <c r="G12" s="898"/>
    </row>
    <row r="13" spans="1:8" ht="14.1" customHeight="1" x14ac:dyDescent="0.3">
      <c r="A13" s="874" t="s">
        <v>1253</v>
      </c>
      <c r="B13" s="574" t="s">
        <v>1239</v>
      </c>
      <c r="C13" s="577">
        <f>Import_M!D63</f>
        <v>0</v>
      </c>
      <c r="D13" s="576">
        <f>Import_M!F63</f>
        <v>0</v>
      </c>
      <c r="E13" s="876" t="e">
        <f>C13/C14*100</f>
        <v>#DIV/0!</v>
      </c>
      <c r="F13" s="878" t="e">
        <f>D13/D14*100</f>
        <v>#DIV/0!</v>
      </c>
      <c r="G13" s="897" t="e">
        <f>F13/E13*100</f>
        <v>#DIV/0!</v>
      </c>
    </row>
    <row r="14" spans="1:8" ht="14.1" customHeight="1" x14ac:dyDescent="0.3">
      <c r="A14" s="893"/>
      <c r="B14" s="571" t="s">
        <v>1133</v>
      </c>
      <c r="C14" s="578">
        <f>Import_M!D3</f>
        <v>0</v>
      </c>
      <c r="D14" s="573">
        <f>Import_M!F3</f>
        <v>0</v>
      </c>
      <c r="E14" s="884"/>
      <c r="F14" s="885"/>
      <c r="G14" s="898"/>
    </row>
    <row r="15" spans="1:8" ht="14.1" customHeight="1" x14ac:dyDescent="0.3">
      <c r="A15" s="874" t="s">
        <v>1254</v>
      </c>
      <c r="B15" s="574" t="s">
        <v>1239</v>
      </c>
      <c r="C15" s="575">
        <f>Import_M!D63</f>
        <v>0</v>
      </c>
      <c r="D15" s="576">
        <f>Import_M!F63</f>
        <v>0</v>
      </c>
      <c r="E15" s="876" t="e">
        <f>C15/C16*100</f>
        <v>#DIV/0!</v>
      </c>
      <c r="F15" s="878" t="e">
        <f>D15/D16*100</f>
        <v>#DIV/0!</v>
      </c>
      <c r="G15" s="880" t="e">
        <f>F15/E15*100</f>
        <v>#DIV/0!</v>
      </c>
    </row>
    <row r="16" spans="1:8" ht="14.1" customHeight="1" x14ac:dyDescent="0.3">
      <c r="A16" s="893"/>
      <c r="B16" s="571" t="s">
        <v>1135</v>
      </c>
      <c r="C16" s="572">
        <f>Import_M!D12</f>
        <v>0</v>
      </c>
      <c r="D16" s="573">
        <f>Import_M!F12</f>
        <v>0</v>
      </c>
      <c r="E16" s="884"/>
      <c r="F16" s="885"/>
      <c r="G16" s="886"/>
    </row>
    <row r="17" spans="1:10" ht="14.1" customHeight="1" x14ac:dyDescent="0.3">
      <c r="A17" s="874" t="s">
        <v>1255</v>
      </c>
      <c r="B17" s="574" t="s">
        <v>1239</v>
      </c>
      <c r="C17" s="575">
        <f>Import_M!D63</f>
        <v>0</v>
      </c>
      <c r="D17" s="576">
        <f>Import_M!F63</f>
        <v>0</v>
      </c>
      <c r="E17" s="876" t="e">
        <f>C17/C18*100</f>
        <v>#DIV/0!</v>
      </c>
      <c r="F17" s="878" t="e">
        <f>D17/D18*100</f>
        <v>#DIV/0!</v>
      </c>
      <c r="G17" s="880" t="e">
        <f>F17/E17*100</f>
        <v>#DIV/0!</v>
      </c>
    </row>
    <row r="18" spans="1:10" ht="14.1" customHeight="1" x14ac:dyDescent="0.3">
      <c r="A18" s="893"/>
      <c r="B18" s="571" t="s">
        <v>268</v>
      </c>
      <c r="C18" s="572">
        <f>Import_M!D111</f>
        <v>0</v>
      </c>
      <c r="D18" s="573">
        <f>Import_M!F111</f>
        <v>0</v>
      </c>
      <c r="E18" s="884"/>
      <c r="F18" s="885"/>
      <c r="G18" s="886"/>
    </row>
    <row r="19" spans="1:10" ht="14.1" customHeight="1" x14ac:dyDescent="0.3">
      <c r="A19" s="874" t="s">
        <v>618</v>
      </c>
      <c r="B19" s="574" t="s">
        <v>665</v>
      </c>
      <c r="C19" s="575">
        <f>Import_M!D94</f>
        <v>0</v>
      </c>
      <c r="D19" s="576">
        <f>Import_M!F94</f>
        <v>0</v>
      </c>
      <c r="E19" s="876" t="e">
        <f>C19/C20*100</f>
        <v>#DIV/0!</v>
      </c>
      <c r="F19" s="878" t="e">
        <f>D19/D20*100</f>
        <v>#DIV/0!</v>
      </c>
      <c r="G19" s="880" t="e">
        <f>F19/E19*100</f>
        <v>#DIV/0!</v>
      </c>
    </row>
    <row r="20" spans="1:10" ht="14.1" customHeight="1" x14ac:dyDescent="0.3">
      <c r="A20" s="893"/>
      <c r="B20" s="571" t="s">
        <v>268</v>
      </c>
      <c r="C20" s="572">
        <f>Import_M!D111</f>
        <v>0</v>
      </c>
      <c r="D20" s="573">
        <f>Import_M!F111</f>
        <v>0</v>
      </c>
      <c r="E20" s="884"/>
      <c r="F20" s="885"/>
      <c r="G20" s="886"/>
    </row>
    <row r="21" spans="1:10" ht="14.1" customHeight="1" x14ac:dyDescent="0.3">
      <c r="A21" s="887" t="s">
        <v>619</v>
      </c>
      <c r="B21" s="579" t="s">
        <v>666</v>
      </c>
      <c r="C21" s="580">
        <f>Import_M!D84</f>
        <v>0</v>
      </c>
      <c r="D21" s="581">
        <f>Import_M!F84</f>
        <v>0</v>
      </c>
      <c r="E21" s="888" t="e">
        <f>C21/C22*100</f>
        <v>#DIV/0!</v>
      </c>
      <c r="F21" s="889" t="e">
        <f>D21/D22*100</f>
        <v>#DIV/0!</v>
      </c>
      <c r="G21" s="890" t="e">
        <f>IF(E21=0,"",F21/E21*100)</f>
        <v>#DIV/0!</v>
      </c>
    </row>
    <row r="22" spans="1:10" ht="14.1" customHeight="1" x14ac:dyDescent="0.3">
      <c r="A22" s="887"/>
      <c r="B22" s="582" t="s">
        <v>268</v>
      </c>
      <c r="C22" s="572">
        <f>Import_M!D111</f>
        <v>0</v>
      </c>
      <c r="D22" s="573">
        <f>Import_M!F111</f>
        <v>0</v>
      </c>
      <c r="E22" s="888"/>
      <c r="F22" s="889"/>
      <c r="G22" s="890"/>
    </row>
    <row r="23" spans="1:10" ht="14.1" customHeight="1" x14ac:dyDescent="0.3">
      <c r="A23" s="874" t="s">
        <v>1246</v>
      </c>
      <c r="B23" s="574" t="s">
        <v>82</v>
      </c>
      <c r="C23" s="575">
        <f>Import_M!D78</f>
        <v>0</v>
      </c>
      <c r="D23" s="576">
        <f>Import_M!F78</f>
        <v>0</v>
      </c>
      <c r="E23" s="876" t="e">
        <f>C23/C24*100</f>
        <v>#DIV/0!</v>
      </c>
      <c r="F23" s="878" t="e">
        <f>D23/D24*100</f>
        <v>#DIV/0!</v>
      </c>
      <c r="G23" s="880" t="e">
        <f>F23/E23*100</f>
        <v>#DIV/0!</v>
      </c>
    </row>
    <row r="24" spans="1:10" ht="14.1" customHeight="1" thickBot="1" x14ac:dyDescent="0.35">
      <c r="A24" s="875"/>
      <c r="B24" s="564" t="s">
        <v>268</v>
      </c>
      <c r="C24" s="583">
        <f>Import_M!D111</f>
        <v>0</v>
      </c>
      <c r="D24" s="584">
        <f>Import_M!F111</f>
        <v>0</v>
      </c>
      <c r="E24" s="877"/>
      <c r="F24" s="879"/>
      <c r="G24" s="881"/>
    </row>
    <row r="25" spans="1:10" ht="15" customHeight="1" x14ac:dyDescent="0.3">
      <c r="A25" s="482"/>
      <c r="B25" s="556"/>
      <c r="C25" s="556"/>
      <c r="D25" s="556"/>
      <c r="E25" s="557"/>
      <c r="F25" s="557"/>
      <c r="G25" s="557"/>
    </row>
    <row r="26" spans="1:10" ht="15" customHeight="1" x14ac:dyDescent="0.3">
      <c r="A26" s="482"/>
      <c r="B26" s="556"/>
      <c r="C26" s="556"/>
      <c r="D26" s="556"/>
      <c r="E26" s="557"/>
      <c r="F26" s="557"/>
      <c r="G26" s="557"/>
    </row>
    <row r="27" spans="1:10" ht="15" customHeight="1" x14ac:dyDescent="0.3">
      <c r="A27" s="482"/>
      <c r="B27" s="556"/>
      <c r="C27" s="556"/>
      <c r="D27" s="556"/>
      <c r="E27" s="557"/>
      <c r="F27" s="557"/>
      <c r="G27" s="557"/>
    </row>
    <row r="28" spans="1:10" ht="15" customHeight="1" x14ac:dyDescent="0.3">
      <c r="A28" s="891" t="s">
        <v>194</v>
      </c>
      <c r="B28" s="891"/>
      <c r="C28" s="891"/>
      <c r="D28" s="891"/>
      <c r="E28" s="891"/>
      <c r="F28" s="891"/>
      <c r="G28" s="891"/>
    </row>
    <row r="29" spans="1:10" ht="15" customHeight="1" x14ac:dyDescent="0.3">
      <c r="A29" s="482"/>
      <c r="B29" s="483"/>
      <c r="C29" s="556"/>
      <c r="D29" s="556"/>
      <c r="E29" s="557"/>
      <c r="F29" s="557"/>
      <c r="G29" s="557"/>
    </row>
    <row r="30" spans="1:10" ht="15" customHeight="1" thickBot="1" x14ac:dyDescent="0.35">
      <c r="A30" s="482"/>
      <c r="B30" s="483"/>
      <c r="C30" s="556"/>
      <c r="D30" s="556"/>
      <c r="E30" s="557"/>
      <c r="F30" s="557"/>
      <c r="G30" s="96" t="str">
        <f>IF(Tartalom!$G$3=1,'Nyelv old'!$E$38,IF(Tartalom!H27=2,'Nyelv old'!$F$38,IF(Tartalom!H27=3,'Nyelv old'!$G$38,'Nyelv old'!$H$38)))</f>
        <v xml:space="preserve"> </v>
      </c>
    </row>
    <row r="31" spans="1:10" ht="14.1" customHeight="1" x14ac:dyDescent="0.3">
      <c r="A31" s="585" t="s">
        <v>1149</v>
      </c>
      <c r="B31" s="560" t="s">
        <v>1150</v>
      </c>
      <c r="C31" s="560" t="s">
        <v>912</v>
      </c>
      <c r="D31" s="560" t="s">
        <v>800</v>
      </c>
      <c r="E31" s="561" t="s">
        <v>912</v>
      </c>
      <c r="F31" s="561" t="s">
        <v>800</v>
      </c>
      <c r="G31" s="562" t="s">
        <v>219</v>
      </c>
    </row>
    <row r="32" spans="1:10" ht="14.1" customHeight="1" thickBot="1" x14ac:dyDescent="0.3">
      <c r="A32" s="563"/>
      <c r="B32" s="564"/>
      <c r="C32" s="565" t="s">
        <v>412</v>
      </c>
      <c r="D32" s="565" t="s">
        <v>412</v>
      </c>
      <c r="E32" s="566" t="s">
        <v>564</v>
      </c>
      <c r="F32" s="566" t="s">
        <v>564</v>
      </c>
      <c r="G32" s="567" t="s">
        <v>564</v>
      </c>
      <c r="J32" s="32"/>
    </row>
    <row r="33" spans="1:10" ht="14.1" customHeight="1" x14ac:dyDescent="0.25">
      <c r="A33" s="892" t="s">
        <v>682</v>
      </c>
      <c r="B33" s="568" t="s">
        <v>1249</v>
      </c>
      <c r="C33" s="569">
        <f>Import_O!D5</f>
        <v>0</v>
      </c>
      <c r="D33" s="570">
        <f>Import_O!F5</f>
        <v>0</v>
      </c>
      <c r="E33" s="894" t="e">
        <f>C33/C34</f>
        <v>#DIV/0!</v>
      </c>
      <c r="F33" s="895" t="e">
        <f>D33/D34</f>
        <v>#DIV/0!</v>
      </c>
      <c r="G33" s="896" t="e">
        <f>F33/E33*100</f>
        <v>#DIV/0!</v>
      </c>
      <c r="J33" s="32"/>
    </row>
    <row r="34" spans="1:10" ht="14.1" customHeight="1" x14ac:dyDescent="0.25">
      <c r="A34" s="893"/>
      <c r="B34" s="571" t="s">
        <v>222</v>
      </c>
      <c r="C34" s="572">
        <f>Import_M!D62</f>
        <v>0</v>
      </c>
      <c r="D34" s="573">
        <f>Import_M!F62</f>
        <v>0</v>
      </c>
      <c r="E34" s="884"/>
      <c r="F34" s="885"/>
      <c r="G34" s="886"/>
      <c r="J34" s="32"/>
    </row>
    <row r="35" spans="1:10" ht="14.1" customHeight="1" x14ac:dyDescent="0.25">
      <c r="A35" s="887" t="s">
        <v>900</v>
      </c>
      <c r="B35" s="579" t="s">
        <v>1249</v>
      </c>
      <c r="C35" s="580">
        <f>Import_O!D5</f>
        <v>0</v>
      </c>
      <c r="D35" s="581">
        <f>Import_O!F5</f>
        <v>0</v>
      </c>
      <c r="E35" s="888" t="e">
        <f>C35/C36</f>
        <v>#DIV/0!</v>
      </c>
      <c r="F35" s="889" t="e">
        <f>D35/D36</f>
        <v>#DIV/0!</v>
      </c>
      <c r="G35" s="890" t="e">
        <f>F35/E35*100</f>
        <v>#DIV/0!</v>
      </c>
      <c r="I35" s="901" t="s">
        <v>185</v>
      </c>
      <c r="J35" s="902"/>
    </row>
    <row r="36" spans="1:10" ht="14.1" customHeight="1" thickBot="1" x14ac:dyDescent="0.3">
      <c r="A36" s="887"/>
      <c r="B36" s="582" t="s">
        <v>1135</v>
      </c>
      <c r="C36" s="586">
        <f>Import_M!D12</f>
        <v>0</v>
      </c>
      <c r="D36" s="587">
        <f>Import_M!F12</f>
        <v>0</v>
      </c>
      <c r="E36" s="888"/>
      <c r="F36" s="889"/>
      <c r="G36" s="890"/>
      <c r="J36" s="32"/>
    </row>
    <row r="37" spans="1:10" ht="14.1" customHeight="1" thickBot="1" x14ac:dyDescent="0.3">
      <c r="A37" s="882" t="s">
        <v>683</v>
      </c>
      <c r="B37" s="574" t="s">
        <v>1249</v>
      </c>
      <c r="C37" s="575">
        <f>Import_O!D5</f>
        <v>0</v>
      </c>
      <c r="D37" s="576">
        <f>Import_O!F5</f>
        <v>0</v>
      </c>
      <c r="E37" s="876" t="e">
        <f>C37/C38</f>
        <v>#DIV/0!</v>
      </c>
      <c r="F37" s="878" t="e">
        <f>D37/D38</f>
        <v>#DIV/0!</v>
      </c>
      <c r="G37" s="880" t="e">
        <f>F37/E37*100</f>
        <v>#DIV/0!</v>
      </c>
      <c r="I37" s="899" t="s">
        <v>1251</v>
      </c>
      <c r="J37" s="900"/>
    </row>
    <row r="38" spans="1:10" ht="14.1" customHeight="1" thickBot="1" x14ac:dyDescent="0.3">
      <c r="A38" s="883"/>
      <c r="B38" s="571" t="s">
        <v>901</v>
      </c>
      <c r="C38" s="572">
        <f>(Import_M!D32+J38)/2</f>
        <v>0</v>
      </c>
      <c r="D38" s="573">
        <f>(Import_M!D32+Import_M!F32)/2</f>
        <v>0</v>
      </c>
      <c r="E38" s="884"/>
      <c r="F38" s="885"/>
      <c r="G38" s="886"/>
      <c r="I38" s="323" t="s">
        <v>628</v>
      </c>
      <c r="J38" s="324"/>
    </row>
    <row r="39" spans="1:10" ht="14.1" customHeight="1" x14ac:dyDescent="0.3">
      <c r="A39" s="874" t="s">
        <v>684</v>
      </c>
      <c r="B39" s="574" t="s">
        <v>1249</v>
      </c>
      <c r="C39" s="575">
        <f>Import_O!D5</f>
        <v>0</v>
      </c>
      <c r="D39" s="576">
        <f>Import_O!F5</f>
        <v>0</v>
      </c>
      <c r="E39" s="876" t="e">
        <f>C39/C40</f>
        <v>#DIV/0!</v>
      </c>
      <c r="F39" s="878" t="e">
        <f>D39/D40</f>
        <v>#DIV/0!</v>
      </c>
      <c r="G39" s="880" t="e">
        <f>F39/E39*100</f>
        <v>#DIV/0!</v>
      </c>
    </row>
    <row r="40" spans="1:10" ht="14.1" customHeight="1" thickBot="1" x14ac:dyDescent="0.35">
      <c r="A40" s="875"/>
      <c r="B40" s="564" t="s">
        <v>1239</v>
      </c>
      <c r="C40" s="583">
        <f>Import_M!D63</f>
        <v>0</v>
      </c>
      <c r="D40" s="584">
        <f>Import_M!F63</f>
        <v>0</v>
      </c>
      <c r="E40" s="877"/>
      <c r="F40" s="879"/>
      <c r="G40" s="881"/>
    </row>
    <row r="41" spans="1:10" ht="14.1" customHeight="1" x14ac:dyDescent="0.3">
      <c r="A41" s="61"/>
      <c r="B41" s="93"/>
      <c r="C41" s="93"/>
      <c r="D41" s="93"/>
      <c r="E41" s="217"/>
      <c r="F41" s="217"/>
      <c r="G41" s="217"/>
    </row>
  </sheetData>
  <mergeCells count="52">
    <mergeCell ref="I37:J37"/>
    <mergeCell ref="I35:J35"/>
    <mergeCell ref="A4:G4"/>
    <mergeCell ref="A9:A10"/>
    <mergeCell ref="E9:E10"/>
    <mergeCell ref="F9:F10"/>
    <mergeCell ref="G9:G10"/>
    <mergeCell ref="A11:A12"/>
    <mergeCell ref="E11:E12"/>
    <mergeCell ref="F11:F12"/>
    <mergeCell ref="A15:A16"/>
    <mergeCell ref="E15:E16"/>
    <mergeCell ref="F15:F16"/>
    <mergeCell ref="G15:G16"/>
    <mergeCell ref="G11:G12"/>
    <mergeCell ref="A13:A14"/>
    <mergeCell ref="E13:E14"/>
    <mergeCell ref="F13:F14"/>
    <mergeCell ref="G13:G14"/>
    <mergeCell ref="A19:A20"/>
    <mergeCell ref="E19:E20"/>
    <mergeCell ref="F19:F20"/>
    <mergeCell ref="G19:G20"/>
    <mergeCell ref="A17:A18"/>
    <mergeCell ref="E17:E18"/>
    <mergeCell ref="F17:F18"/>
    <mergeCell ref="G17:G18"/>
    <mergeCell ref="A23:A24"/>
    <mergeCell ref="E23:E24"/>
    <mergeCell ref="F23:F24"/>
    <mergeCell ref="G23:G24"/>
    <mergeCell ref="A21:A22"/>
    <mergeCell ref="E21:E22"/>
    <mergeCell ref="F21:F22"/>
    <mergeCell ref="G21:G22"/>
    <mergeCell ref="A35:A36"/>
    <mergeCell ref="E35:E36"/>
    <mergeCell ref="F35:F36"/>
    <mergeCell ref="G35:G36"/>
    <mergeCell ref="A28:G28"/>
    <mergeCell ref="A33:A34"/>
    <mergeCell ref="E33:E34"/>
    <mergeCell ref="F33:F34"/>
    <mergeCell ref="G33:G34"/>
    <mergeCell ref="A39:A40"/>
    <mergeCell ref="E39:E40"/>
    <mergeCell ref="F39:F40"/>
    <mergeCell ref="G39:G40"/>
    <mergeCell ref="A37:A38"/>
    <mergeCell ref="E37:E38"/>
    <mergeCell ref="F37:F38"/>
    <mergeCell ref="G37:G38"/>
  </mergeCells>
  <phoneticPr fontId="0" type="noConversion"/>
  <hyperlinks>
    <hyperlink ref="H1" location="TARTALOM!A1" display="TARTALOM!A1"/>
  </hyperlinks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6"/>
  <dimension ref="A1:O54"/>
  <sheetViews>
    <sheetView showGridLines="0" zoomScaleNormal="100" workbookViewId="0"/>
  </sheetViews>
  <sheetFormatPr defaultRowHeight="15.75" x14ac:dyDescent="0.25"/>
  <cols>
    <col min="1" max="1" width="16.6640625" style="32" customWidth="1"/>
    <col min="2" max="2" width="21.21875" style="32" bestFit="1" customWidth="1"/>
    <col min="3" max="4" width="7.6640625" style="32" customWidth="1"/>
    <col min="5" max="7" width="6.33203125" style="32" customWidth="1"/>
    <col min="8" max="8" width="4.77734375" style="32" customWidth="1"/>
    <col min="9" max="9" width="6.77734375" style="32" customWidth="1"/>
    <col min="10" max="10" width="8.77734375" style="32" customWidth="1"/>
    <col min="11" max="15" width="8.88671875" style="329"/>
    <col min="16" max="16384" width="8.88671875" style="32"/>
  </cols>
  <sheetData>
    <row r="1" spans="1:15" s="93" customFormat="1" ht="15" customHeight="1" x14ac:dyDescent="0.25">
      <c r="A1" s="52">
        <f>Alapa!C17</f>
        <v>0</v>
      </c>
      <c r="B1" s="79"/>
      <c r="C1" s="79"/>
      <c r="D1" s="28"/>
      <c r="E1" s="67"/>
      <c r="F1" s="67"/>
      <c r="G1" s="339"/>
      <c r="H1" s="151" t="s">
        <v>69</v>
      </c>
      <c r="I1" s="329"/>
      <c r="J1" s="329"/>
      <c r="K1" s="329"/>
      <c r="L1" s="32"/>
      <c r="M1" s="32"/>
      <c r="N1" s="60"/>
    </row>
    <row r="2" spans="1:15" s="93" customFormat="1" ht="15" customHeight="1" x14ac:dyDescent="0.25">
      <c r="A2" s="79"/>
      <c r="B2" s="79"/>
      <c r="C2" s="79"/>
      <c r="D2" s="67"/>
      <c r="E2" s="67"/>
      <c r="F2" s="67"/>
      <c r="G2" s="339"/>
      <c r="H2" s="391" t="s">
        <v>1615</v>
      </c>
      <c r="I2" s="329"/>
      <c r="J2" s="329"/>
      <c r="K2" s="329"/>
      <c r="L2" s="32"/>
      <c r="M2" s="32"/>
      <c r="N2" s="60"/>
    </row>
    <row r="3" spans="1:15" s="91" customFormat="1" ht="15" customHeight="1" x14ac:dyDescent="0.25">
      <c r="A3" s="11" t="str">
        <f>CONCATENATE("Üzleti év:   ",Alapa!$C$11)</f>
        <v xml:space="preserve">Üzleti év:   </v>
      </c>
      <c r="B3" s="79"/>
      <c r="C3" s="79"/>
      <c r="D3" s="67"/>
      <c r="E3" s="67"/>
      <c r="F3" s="67"/>
      <c r="G3" s="339"/>
      <c r="H3" s="329"/>
      <c r="I3" s="329"/>
      <c r="J3" s="329"/>
      <c r="K3" s="329"/>
      <c r="L3" s="32"/>
      <c r="M3" s="32"/>
      <c r="N3" s="89"/>
    </row>
    <row r="4" spans="1:15" s="332" customFormat="1" ht="15" customHeight="1" x14ac:dyDescent="0.25">
      <c r="A4" s="932" t="s">
        <v>902</v>
      </c>
      <c r="B4" s="933"/>
      <c r="C4" s="933"/>
      <c r="D4" s="933"/>
      <c r="E4" s="933"/>
      <c r="F4" s="933"/>
      <c r="G4" s="933"/>
      <c r="H4" s="329"/>
      <c r="I4" s="329"/>
      <c r="J4" s="329"/>
      <c r="K4" s="329"/>
      <c r="L4" s="32"/>
      <c r="M4" s="32"/>
      <c r="N4" s="330"/>
      <c r="O4" s="331"/>
    </row>
    <row r="5" spans="1:15" s="93" customFormat="1" ht="15" customHeight="1" x14ac:dyDescent="0.25">
      <c r="A5" s="593"/>
      <c r="B5" s="593"/>
      <c r="C5" s="593"/>
      <c r="D5" s="589"/>
      <c r="E5" s="589"/>
      <c r="F5" s="589"/>
      <c r="G5" s="590"/>
      <c r="H5" s="329"/>
      <c r="I5" s="329"/>
      <c r="J5" s="329"/>
      <c r="K5" s="329"/>
      <c r="L5" s="32"/>
      <c r="M5" s="32"/>
      <c r="N5" s="61"/>
      <c r="O5" s="89"/>
    </row>
    <row r="6" spans="1:15" ht="15" customHeight="1" thickBot="1" x14ac:dyDescent="0.3">
      <c r="A6" s="594"/>
      <c r="B6" s="588"/>
      <c r="C6" s="588"/>
      <c r="D6" s="588"/>
      <c r="E6" s="588"/>
      <c r="F6" s="588"/>
      <c r="G6" s="96" t="str">
        <f>IF(Tartalom!$G$3=1,'Nyelv old'!$E$38,IF(Tartalom!H3=2,'Nyelv old'!$F$38,IF(Tartalom!H3=3,'Nyelv old'!$G$38,'Nyelv old'!$H$38)))</f>
        <v xml:space="preserve"> </v>
      </c>
    </row>
    <row r="7" spans="1:15" x14ac:dyDescent="0.25">
      <c r="A7" s="595" t="s">
        <v>1149</v>
      </c>
      <c r="B7" s="596" t="s">
        <v>1150</v>
      </c>
      <c r="C7" s="597" t="s">
        <v>912</v>
      </c>
      <c r="D7" s="596" t="s">
        <v>800</v>
      </c>
      <c r="E7" s="598" t="s">
        <v>912</v>
      </c>
      <c r="F7" s="599" t="s">
        <v>800</v>
      </c>
      <c r="G7" s="600" t="s">
        <v>219</v>
      </c>
    </row>
    <row r="8" spans="1:15" ht="15" customHeight="1" thickBot="1" x14ac:dyDescent="0.3">
      <c r="A8" s="601"/>
      <c r="B8" s="601"/>
      <c r="C8" s="602" t="s">
        <v>564</v>
      </c>
      <c r="D8" s="603" t="s">
        <v>412</v>
      </c>
      <c r="E8" s="603" t="s">
        <v>564</v>
      </c>
      <c r="F8" s="601" t="s">
        <v>564</v>
      </c>
      <c r="G8" s="601" t="s">
        <v>564</v>
      </c>
    </row>
    <row r="9" spans="1:15" ht="15.75" customHeight="1" x14ac:dyDescent="0.25">
      <c r="A9" s="905" t="s">
        <v>903</v>
      </c>
      <c r="B9" s="604" t="s">
        <v>1281</v>
      </c>
      <c r="C9" s="605">
        <f>Import_M!D31</f>
        <v>0</v>
      </c>
      <c r="D9" s="606">
        <f>Import_M!F31</f>
        <v>0</v>
      </c>
      <c r="E9" s="907" t="e">
        <f>C9/C10*100</f>
        <v>#DIV/0!</v>
      </c>
      <c r="F9" s="907" t="e">
        <f>D9/D10*100</f>
        <v>#DIV/0!</v>
      </c>
      <c r="G9" s="909" t="e">
        <f>F9/E9*100</f>
        <v>#DIV/0!</v>
      </c>
    </row>
    <row r="10" spans="1:15" x14ac:dyDescent="0.25">
      <c r="A10" s="906"/>
      <c r="B10" s="607" t="s">
        <v>84</v>
      </c>
      <c r="C10" s="608">
        <f>Import_M!D94</f>
        <v>0</v>
      </c>
      <c r="D10" s="609">
        <f>Import_M!F94</f>
        <v>0</v>
      </c>
      <c r="E10" s="908"/>
      <c r="F10" s="908"/>
      <c r="G10" s="910"/>
    </row>
    <row r="11" spans="1:15" ht="15.75" customHeight="1" x14ac:dyDescent="0.25">
      <c r="A11" s="911" t="s">
        <v>1257</v>
      </c>
      <c r="B11" s="610" t="s">
        <v>1258</v>
      </c>
      <c r="C11" s="611">
        <f>Import_M!D31-Import_M!D32</f>
        <v>0</v>
      </c>
      <c r="D11" s="612">
        <f>Import_M!F31-Import_M!F32</f>
        <v>0</v>
      </c>
      <c r="E11" s="913" t="e">
        <f>C11/C12*100</f>
        <v>#DIV/0!</v>
      </c>
      <c r="F11" s="913" t="e">
        <f>D11/D12*100</f>
        <v>#DIV/0!</v>
      </c>
      <c r="G11" s="915" t="e">
        <f>F11/E11*100</f>
        <v>#DIV/0!</v>
      </c>
    </row>
    <row r="12" spans="1:15" x14ac:dyDescent="0.25">
      <c r="A12" s="912"/>
      <c r="B12" s="613" t="s">
        <v>84</v>
      </c>
      <c r="C12" s="614">
        <f>Import_M!D94</f>
        <v>0</v>
      </c>
      <c r="D12" s="615">
        <f>Import_M!F94</f>
        <v>0</v>
      </c>
      <c r="E12" s="914"/>
      <c r="F12" s="914"/>
      <c r="G12" s="916"/>
    </row>
    <row r="13" spans="1:15" x14ac:dyDescent="0.25">
      <c r="A13" s="917" t="s">
        <v>1259</v>
      </c>
      <c r="B13" s="610" t="s">
        <v>461</v>
      </c>
      <c r="C13" s="611">
        <f>Import_M!D55+Import_M!D48</f>
        <v>0</v>
      </c>
      <c r="D13" s="612">
        <f>Import_M!F55+Import_M!F48</f>
        <v>0</v>
      </c>
      <c r="E13" s="913" t="e">
        <f>C13/C14*100</f>
        <v>#DIV/0!</v>
      </c>
      <c r="F13" s="913" t="e">
        <f>D13/D14*100</f>
        <v>#DIV/0!</v>
      </c>
      <c r="G13" s="915" t="e">
        <f>F13/E13*100</f>
        <v>#DIV/0!</v>
      </c>
    </row>
    <row r="14" spans="1:15" x14ac:dyDescent="0.25">
      <c r="A14" s="918"/>
      <c r="B14" s="613" t="s">
        <v>84</v>
      </c>
      <c r="C14" s="614">
        <f>Import_M!D94</f>
        <v>0</v>
      </c>
      <c r="D14" s="615">
        <f>Import_M!F94</f>
        <v>0</v>
      </c>
      <c r="E14" s="914"/>
      <c r="F14" s="914"/>
      <c r="G14" s="916"/>
    </row>
    <row r="15" spans="1:15" x14ac:dyDescent="0.25">
      <c r="A15" s="919" t="s">
        <v>462</v>
      </c>
      <c r="B15" s="616" t="s">
        <v>443</v>
      </c>
      <c r="C15" s="617">
        <f>Import_M!D55</f>
        <v>0</v>
      </c>
      <c r="D15" s="618">
        <f>Import_M!F55</f>
        <v>0</v>
      </c>
      <c r="E15" s="908" t="e">
        <f>C15/C16*100</f>
        <v>#DIV/0!</v>
      </c>
      <c r="F15" s="908" t="e">
        <f>D15/D16*100</f>
        <v>#DIV/0!</v>
      </c>
      <c r="G15" s="910" t="e">
        <f>F15/E15*100</f>
        <v>#DIV/0!</v>
      </c>
    </row>
    <row r="16" spans="1:15" ht="16.5" thickBot="1" x14ac:dyDescent="0.3">
      <c r="A16" s="920"/>
      <c r="B16" s="619" t="s">
        <v>84</v>
      </c>
      <c r="C16" s="620">
        <f>Import_M!D94</f>
        <v>0</v>
      </c>
      <c r="D16" s="621">
        <f>Import_M!F94</f>
        <v>0</v>
      </c>
      <c r="E16" s="921"/>
      <c r="F16" s="921"/>
      <c r="G16" s="922"/>
    </row>
    <row r="17" spans="1:11" x14ac:dyDescent="0.25">
      <c r="A17" s="622"/>
      <c r="B17" s="623"/>
      <c r="C17" s="609"/>
      <c r="D17" s="609"/>
      <c r="E17" s="624"/>
      <c r="F17" s="624"/>
      <c r="G17" s="624"/>
    </row>
    <row r="18" spans="1:11" x14ac:dyDescent="0.25">
      <c r="A18" s="511">
        <f>Alapa!C17</f>
        <v>0</v>
      </c>
      <c r="B18" s="623"/>
      <c r="C18" s="609"/>
      <c r="D18" s="609"/>
      <c r="E18" s="624"/>
      <c r="F18" s="624"/>
      <c r="G18" s="624"/>
    </row>
    <row r="19" spans="1:11" x14ac:dyDescent="0.25">
      <c r="A19" s="483" t="str">
        <f>CONCATENATE("Üzleti év:   ",Alapa!$C$11)</f>
        <v xml:space="preserve">Üzleti év:   </v>
      </c>
      <c r="B19" s="623"/>
      <c r="C19" s="609"/>
      <c r="D19" s="609"/>
      <c r="E19" s="624"/>
      <c r="F19" s="624"/>
      <c r="G19" s="624"/>
    </row>
    <row r="20" spans="1:11" x14ac:dyDescent="0.25">
      <c r="A20" s="625"/>
      <c r="B20" s="623"/>
      <c r="C20" s="609"/>
      <c r="D20" s="609"/>
      <c r="E20" s="624"/>
      <c r="F20" s="624"/>
      <c r="G20" s="624"/>
    </row>
    <row r="21" spans="1:11" ht="15" customHeight="1" x14ac:dyDescent="0.25">
      <c r="A21" s="932" t="s">
        <v>463</v>
      </c>
      <c r="B21" s="933"/>
      <c r="C21" s="933"/>
      <c r="D21" s="933"/>
      <c r="E21" s="933"/>
      <c r="F21" s="933"/>
      <c r="G21" s="933"/>
    </row>
    <row r="22" spans="1:11" ht="15" customHeight="1" x14ac:dyDescent="0.25">
      <c r="A22" s="626"/>
      <c r="B22" s="627"/>
      <c r="C22" s="593"/>
      <c r="D22" s="593"/>
      <c r="E22" s="593"/>
      <c r="F22" s="593"/>
      <c r="G22" s="593"/>
    </row>
    <row r="23" spans="1:11" ht="15" customHeight="1" thickBot="1" x14ac:dyDescent="0.3">
      <c r="A23" s="594"/>
      <c r="B23" s="588"/>
      <c r="C23" s="588"/>
      <c r="D23" s="588"/>
      <c r="E23" s="588"/>
      <c r="F23" s="588"/>
      <c r="G23" s="96" t="str">
        <f>IF(Tartalom!$G$3=1,'Nyelv old'!$E$38,IF(Tartalom!H20=2,'Nyelv old'!$F$38,IF(Tartalom!H20=3,'Nyelv old'!$G$38,'Nyelv old'!$H$38)))</f>
        <v xml:space="preserve"> </v>
      </c>
    </row>
    <row r="24" spans="1:11" x14ac:dyDescent="0.25">
      <c r="A24" s="595" t="s">
        <v>1149</v>
      </c>
      <c r="B24" s="596" t="s">
        <v>1150</v>
      </c>
      <c r="C24" s="597" t="s">
        <v>912</v>
      </c>
      <c r="D24" s="596" t="s">
        <v>800</v>
      </c>
      <c r="E24" s="598" t="s">
        <v>912</v>
      </c>
      <c r="F24" s="599" t="s">
        <v>800</v>
      </c>
      <c r="G24" s="600" t="s">
        <v>219</v>
      </c>
    </row>
    <row r="25" spans="1:11" ht="16.5" thickBot="1" x14ac:dyDescent="0.3">
      <c r="A25" s="628"/>
      <c r="B25" s="619"/>
      <c r="C25" s="603" t="s">
        <v>412</v>
      </c>
      <c r="D25" s="603" t="s">
        <v>412</v>
      </c>
      <c r="E25" s="601" t="s">
        <v>564</v>
      </c>
      <c r="F25" s="601" t="s">
        <v>564</v>
      </c>
      <c r="G25" s="602" t="s">
        <v>564</v>
      </c>
    </row>
    <row r="26" spans="1:11" x14ac:dyDescent="0.25">
      <c r="A26" s="923" t="s">
        <v>685</v>
      </c>
      <c r="B26" s="604" t="s">
        <v>717</v>
      </c>
      <c r="C26" s="606">
        <f>Import_M!D39</f>
        <v>0</v>
      </c>
      <c r="D26" s="605">
        <f>Import_M!F39</f>
        <v>0</v>
      </c>
      <c r="E26" s="924" t="e">
        <f>C26/C27*100</f>
        <v>#DIV/0!</v>
      </c>
      <c r="F26" s="907" t="e">
        <f>D26/D27*100</f>
        <v>#DIV/0!</v>
      </c>
      <c r="G26" s="909" t="e">
        <f>F26/E26*100</f>
        <v>#DIV/0!</v>
      </c>
    </row>
    <row r="27" spans="1:11" ht="16.5" x14ac:dyDescent="0.3">
      <c r="A27" s="918"/>
      <c r="B27" s="607" t="s">
        <v>84</v>
      </c>
      <c r="C27" s="609">
        <f>Import_M!D94</f>
        <v>0</v>
      </c>
      <c r="D27" s="608">
        <f>Import_M!F94</f>
        <v>0</v>
      </c>
      <c r="E27" s="925"/>
      <c r="F27" s="908"/>
      <c r="G27" s="910"/>
      <c r="J27" s="31"/>
      <c r="K27" s="333"/>
    </row>
    <row r="28" spans="1:11" ht="16.5" x14ac:dyDescent="0.3">
      <c r="A28" s="917" t="s">
        <v>175</v>
      </c>
      <c r="B28" s="610" t="s">
        <v>82</v>
      </c>
      <c r="C28" s="612">
        <f>Import_M!D78</f>
        <v>0</v>
      </c>
      <c r="D28" s="611">
        <f>Import_M!F78</f>
        <v>0</v>
      </c>
      <c r="E28" s="926" t="e">
        <f>C28/C29*100</f>
        <v>#DIV/0!</v>
      </c>
      <c r="F28" s="913" t="e">
        <f>D28/D29*100</f>
        <v>#DIV/0!</v>
      </c>
      <c r="G28" s="915" t="e">
        <f>F28/E28*100</f>
        <v>#DIV/0!</v>
      </c>
      <c r="K28" s="333"/>
    </row>
    <row r="29" spans="1:11" ht="16.5" x14ac:dyDescent="0.3">
      <c r="A29" s="918"/>
      <c r="B29" s="613" t="s">
        <v>222</v>
      </c>
      <c r="C29" s="615">
        <f>Import_M!D62</f>
        <v>0</v>
      </c>
      <c r="D29" s="614">
        <f>Import_M!F62</f>
        <v>0</v>
      </c>
      <c r="E29" s="927"/>
      <c r="F29" s="914"/>
      <c r="G29" s="916"/>
      <c r="J29" s="31"/>
      <c r="K29" s="333"/>
    </row>
    <row r="30" spans="1:11" ht="16.5" x14ac:dyDescent="0.3">
      <c r="A30" s="917" t="s">
        <v>248</v>
      </c>
      <c r="B30" s="610" t="s">
        <v>244</v>
      </c>
      <c r="C30" s="612">
        <f>Import_O!D24</f>
        <v>0</v>
      </c>
      <c r="D30" s="611">
        <f>Import_O!F24</f>
        <v>0</v>
      </c>
      <c r="E30" s="926" t="e">
        <f>C30/C31*100</f>
        <v>#DIV/0!</v>
      </c>
      <c r="F30" s="913" t="e">
        <f>D30/D31*100</f>
        <v>#DIV/0!</v>
      </c>
      <c r="G30" s="915" t="e">
        <f>F30/E30*100</f>
        <v>#DIV/0!</v>
      </c>
      <c r="K30" s="333"/>
    </row>
    <row r="31" spans="1:11" ht="16.5" x14ac:dyDescent="0.3">
      <c r="A31" s="918"/>
      <c r="B31" s="613" t="s">
        <v>84</v>
      </c>
      <c r="C31" s="615">
        <f>Import_M!D94</f>
        <v>0</v>
      </c>
      <c r="D31" s="614">
        <f>Import_M!F94</f>
        <v>0</v>
      </c>
      <c r="E31" s="927"/>
      <c r="F31" s="914"/>
      <c r="G31" s="916"/>
      <c r="I31" s="901" t="s">
        <v>185</v>
      </c>
      <c r="J31" s="902"/>
      <c r="K31" s="333"/>
    </row>
    <row r="32" spans="1:11" ht="17.25" customHeight="1" thickBot="1" x14ac:dyDescent="0.35">
      <c r="A32" s="906" t="s">
        <v>245</v>
      </c>
      <c r="B32" s="616" t="s">
        <v>246</v>
      </c>
      <c r="C32" s="618">
        <f>Import_M!D40</f>
        <v>0</v>
      </c>
      <c r="D32" s="617">
        <f>Import_M!F40</f>
        <v>0</v>
      </c>
      <c r="E32" s="925" t="e">
        <f>C32/C33*100</f>
        <v>#DIV/0!</v>
      </c>
      <c r="F32" s="908" t="e">
        <f>D32/D33*100</f>
        <v>#DIV/0!</v>
      </c>
      <c r="G32" s="910" t="e">
        <f>F32/E32*100</f>
        <v>#DIV/0!</v>
      </c>
      <c r="K32" s="333"/>
    </row>
    <row r="33" spans="1:11" ht="17.25" thickBot="1" x14ac:dyDescent="0.35">
      <c r="A33" s="906"/>
      <c r="B33" s="607" t="s">
        <v>247</v>
      </c>
      <c r="C33" s="609">
        <f>Import_M!D99</f>
        <v>0</v>
      </c>
      <c r="D33" s="608">
        <f>Import_M!F99</f>
        <v>0</v>
      </c>
      <c r="E33" s="925"/>
      <c r="F33" s="908"/>
      <c r="G33" s="910"/>
      <c r="I33" s="903" t="s">
        <v>1251</v>
      </c>
      <c r="J33" s="904"/>
      <c r="K33" s="333"/>
    </row>
    <row r="34" spans="1:11" ht="15.75" customHeight="1" x14ac:dyDescent="0.25">
      <c r="A34" s="911" t="s">
        <v>613</v>
      </c>
      <c r="B34" s="610" t="s">
        <v>614</v>
      </c>
      <c r="C34" s="612">
        <f>(Import_M!D40+J34)/2</f>
        <v>0</v>
      </c>
      <c r="D34" s="629">
        <f>(Import_M!D40+Import_M!F40)/2</f>
        <v>0</v>
      </c>
      <c r="E34" s="926" t="e">
        <f>C34/C35*365</f>
        <v>#DIV/0!</v>
      </c>
      <c r="F34" s="913" t="e">
        <f>D34/D35*365</f>
        <v>#DIV/0!</v>
      </c>
      <c r="G34" s="915" t="e">
        <f>F34/E34*100</f>
        <v>#DIV/0!</v>
      </c>
      <c r="I34" s="334" t="s">
        <v>246</v>
      </c>
      <c r="J34" s="335"/>
    </row>
    <row r="35" spans="1:11" x14ac:dyDescent="0.25">
      <c r="A35" s="912"/>
      <c r="B35" s="613" t="s">
        <v>1249</v>
      </c>
      <c r="C35" s="615">
        <f>Import_O!D5</f>
        <v>0</v>
      </c>
      <c r="D35" s="614">
        <f>Import_O!F5</f>
        <v>0</v>
      </c>
      <c r="E35" s="927"/>
      <c r="F35" s="914"/>
      <c r="G35" s="916"/>
      <c r="I35" s="336"/>
      <c r="J35" s="337"/>
    </row>
    <row r="36" spans="1:11" ht="16.5" customHeight="1" thickBot="1" x14ac:dyDescent="0.3">
      <c r="A36" s="906" t="s">
        <v>1261</v>
      </c>
      <c r="B36" s="616" t="s">
        <v>228</v>
      </c>
      <c r="C36" s="618">
        <f>(Import_M!D99+J36)/2</f>
        <v>0</v>
      </c>
      <c r="D36" s="630">
        <f>(Import_M!F99+Import_M!D99)/2</f>
        <v>0</v>
      </c>
      <c r="E36" s="925" t="e">
        <f>C36/C37*365</f>
        <v>#DIV/0!</v>
      </c>
      <c r="F36" s="908" t="e">
        <f>D36/D37*365</f>
        <v>#DIV/0!</v>
      </c>
      <c r="G36" s="910" t="e">
        <f>F36/E36*100</f>
        <v>#DIV/0!</v>
      </c>
      <c r="I36" s="92" t="s">
        <v>247</v>
      </c>
      <c r="J36" s="338"/>
    </row>
    <row r="37" spans="1:11" ht="17.25" thickBot="1" x14ac:dyDescent="0.35">
      <c r="A37" s="928"/>
      <c r="B37" s="619" t="s">
        <v>229</v>
      </c>
      <c r="C37" s="621">
        <f>Import_O!D16</f>
        <v>0</v>
      </c>
      <c r="D37" s="620">
        <f>Import_O!F16</f>
        <v>0</v>
      </c>
      <c r="E37" s="929"/>
      <c r="F37" s="921"/>
      <c r="G37" s="922"/>
      <c r="J37" s="31"/>
      <c r="K37" s="333"/>
    </row>
    <row r="38" spans="1:11" ht="15" customHeight="1" x14ac:dyDescent="0.3">
      <c r="A38" s="631"/>
      <c r="B38" s="623"/>
      <c r="C38" s="609"/>
      <c r="D38" s="609"/>
      <c r="E38" s="624"/>
      <c r="F38" s="624"/>
      <c r="G38" s="624"/>
      <c r="J38" s="31"/>
      <c r="K38" s="333"/>
    </row>
    <row r="39" spans="1:11" ht="15" customHeight="1" x14ac:dyDescent="0.3">
      <c r="A39" s="631"/>
      <c r="B39" s="623"/>
      <c r="C39" s="609"/>
      <c r="D39" s="609"/>
      <c r="E39" s="624"/>
      <c r="F39" s="624"/>
      <c r="G39" s="624"/>
      <c r="J39" s="31"/>
      <c r="K39" s="333"/>
    </row>
    <row r="40" spans="1:11" ht="15" customHeight="1" x14ac:dyDescent="0.25">
      <c r="A40" s="594"/>
      <c r="B40" s="588"/>
      <c r="C40" s="588"/>
      <c r="D40" s="588"/>
      <c r="E40" s="588"/>
      <c r="F40" s="588"/>
      <c r="G40" s="588"/>
    </row>
    <row r="41" spans="1:11" ht="15" customHeight="1" x14ac:dyDescent="0.25">
      <c r="A41" s="589"/>
      <c r="B41" s="589"/>
      <c r="C41" s="589"/>
      <c r="D41" s="589"/>
      <c r="E41" s="589"/>
      <c r="F41" s="589"/>
      <c r="G41" s="589"/>
    </row>
    <row r="42" spans="1:11" ht="15" customHeight="1" x14ac:dyDescent="0.25">
      <c r="A42" s="932" t="s">
        <v>186</v>
      </c>
      <c r="B42" s="934"/>
      <c r="C42" s="934"/>
      <c r="D42" s="934"/>
      <c r="E42" s="934"/>
      <c r="F42" s="934"/>
      <c r="G42" s="934"/>
    </row>
    <row r="43" spans="1:11" ht="15" customHeight="1" x14ac:dyDescent="0.3">
      <c r="A43" s="626"/>
      <c r="B43" s="632"/>
      <c r="C43" s="589"/>
      <c r="D43" s="589"/>
      <c r="E43" s="589"/>
      <c r="F43" s="589"/>
      <c r="G43" s="589"/>
    </row>
    <row r="44" spans="1:11" ht="15" customHeight="1" thickBot="1" x14ac:dyDescent="0.3">
      <c r="A44" s="589"/>
      <c r="B44" s="589"/>
      <c r="C44" s="589"/>
      <c r="D44" s="589"/>
      <c r="E44" s="589"/>
      <c r="F44" s="589"/>
      <c r="G44" s="96" t="str">
        <f>IF(Tartalom!$G$3=1,'Nyelv old'!$E$38,IF(Tartalom!H41=2,'Nyelv old'!$F$38,IF(Tartalom!H41=3,'Nyelv old'!$G$38,'Nyelv old'!$H$38)))</f>
        <v xml:space="preserve"> </v>
      </c>
    </row>
    <row r="45" spans="1:11" x14ac:dyDescent="0.25">
      <c r="A45" s="633" t="s">
        <v>1149</v>
      </c>
      <c r="B45" s="596" t="s">
        <v>1150</v>
      </c>
      <c r="C45" s="597" t="s">
        <v>912</v>
      </c>
      <c r="D45" s="596" t="s">
        <v>800</v>
      </c>
      <c r="E45" s="598" t="s">
        <v>912</v>
      </c>
      <c r="F45" s="599" t="s">
        <v>800</v>
      </c>
      <c r="G45" s="600" t="s">
        <v>219</v>
      </c>
    </row>
    <row r="46" spans="1:11" ht="16.5" thickBot="1" x14ac:dyDescent="0.3">
      <c r="A46" s="628"/>
      <c r="B46" s="619"/>
      <c r="C46" s="603" t="s">
        <v>412</v>
      </c>
      <c r="D46" s="603" t="s">
        <v>412</v>
      </c>
      <c r="E46" s="601" t="s">
        <v>564</v>
      </c>
      <c r="F46" s="601" t="s">
        <v>564</v>
      </c>
      <c r="G46" s="602" t="s">
        <v>564</v>
      </c>
    </row>
    <row r="47" spans="1:11" x14ac:dyDescent="0.25">
      <c r="A47" s="923" t="s">
        <v>187</v>
      </c>
      <c r="B47" s="604" t="s">
        <v>244</v>
      </c>
      <c r="C47" s="606">
        <f>Import_O!D24</f>
        <v>0</v>
      </c>
      <c r="D47" s="605">
        <f>Import_O!F24</f>
        <v>0</v>
      </c>
      <c r="E47" s="924" t="e">
        <f>C47/C48*100</f>
        <v>#DIV/0!</v>
      </c>
      <c r="F47" s="907" t="e">
        <f>D47/D48*100</f>
        <v>#DIV/0!</v>
      </c>
      <c r="G47" s="909" t="e">
        <f>F47/E47*100</f>
        <v>#DIV/0!</v>
      </c>
    </row>
    <row r="48" spans="1:11" x14ac:dyDescent="0.25">
      <c r="A48" s="918"/>
      <c r="B48" s="607" t="s">
        <v>1</v>
      </c>
      <c r="C48" s="609">
        <f>Import_O!D40</f>
        <v>0</v>
      </c>
      <c r="D48" s="608">
        <f>Import_O!F40</f>
        <v>0</v>
      </c>
      <c r="E48" s="925"/>
      <c r="F48" s="908"/>
      <c r="G48" s="910"/>
    </row>
    <row r="49" spans="1:7" ht="15.75" customHeight="1" x14ac:dyDescent="0.25">
      <c r="A49" s="930" t="s">
        <v>188</v>
      </c>
      <c r="B49" s="610" t="s">
        <v>189</v>
      </c>
      <c r="C49" s="612">
        <f>Import_O!D24+Import_O!D21</f>
        <v>0</v>
      </c>
      <c r="D49" s="611">
        <f>Import_O!F24+Import_O!F21</f>
        <v>0</v>
      </c>
      <c r="E49" s="926" t="e">
        <f>C49/C50*100</f>
        <v>#DIV/0!</v>
      </c>
      <c r="F49" s="913" t="e">
        <f>D49/D50*100</f>
        <v>#DIV/0!</v>
      </c>
      <c r="G49" s="915" t="e">
        <f>F49/E49*100</f>
        <v>#DIV/0!</v>
      </c>
    </row>
    <row r="50" spans="1:7" ht="15" customHeight="1" x14ac:dyDescent="0.25">
      <c r="A50" s="931"/>
      <c r="B50" s="607" t="s">
        <v>1</v>
      </c>
      <c r="C50" s="609">
        <f>Import_O!D40</f>
        <v>0</v>
      </c>
      <c r="D50" s="608">
        <f>Import_O!F40</f>
        <v>0</v>
      </c>
      <c r="E50" s="927"/>
      <c r="F50" s="914"/>
      <c r="G50" s="916"/>
    </row>
    <row r="51" spans="1:7" x14ac:dyDescent="0.25">
      <c r="A51" s="917" t="s">
        <v>190</v>
      </c>
      <c r="B51" s="610" t="s">
        <v>191</v>
      </c>
      <c r="C51" s="612">
        <f>Import_O!D51+Import_O!D21</f>
        <v>0</v>
      </c>
      <c r="D51" s="611">
        <f>Import_O!F51+Import_O!F21</f>
        <v>0</v>
      </c>
      <c r="E51" s="926" t="e">
        <f>C51/C52*100</f>
        <v>#DIV/0!</v>
      </c>
      <c r="F51" s="913" t="e">
        <f>D51/D52*100</f>
        <v>#DIV/0!</v>
      </c>
      <c r="G51" s="915" t="e">
        <f>F51/E51*100</f>
        <v>#DIV/0!</v>
      </c>
    </row>
    <row r="52" spans="1:7" x14ac:dyDescent="0.25">
      <c r="A52" s="918"/>
      <c r="B52" s="607" t="s">
        <v>1</v>
      </c>
      <c r="C52" s="609">
        <f>Import_O!D40</f>
        <v>0</v>
      </c>
      <c r="D52" s="608">
        <f>Import_O!F40</f>
        <v>0</v>
      </c>
      <c r="E52" s="927"/>
      <c r="F52" s="914"/>
      <c r="G52" s="916"/>
    </row>
    <row r="53" spans="1:7" ht="15.75" customHeight="1" x14ac:dyDescent="0.25">
      <c r="A53" s="911" t="s">
        <v>192</v>
      </c>
      <c r="B53" s="610" t="s">
        <v>191</v>
      </c>
      <c r="C53" s="634">
        <f>Import_O!D49+Import_O!D21</f>
        <v>0</v>
      </c>
      <c r="D53" s="611">
        <f>Import_O!F49+Import_O!F21</f>
        <v>0</v>
      </c>
      <c r="E53" s="926" t="e">
        <f>C53/C54*100</f>
        <v>#DIV/0!</v>
      </c>
      <c r="F53" s="913" t="e">
        <f>D53/D54*100</f>
        <v>#DIV/0!</v>
      </c>
      <c r="G53" s="915" t="e">
        <f>F53/E53*100</f>
        <v>#DIV/0!</v>
      </c>
    </row>
    <row r="54" spans="1:7" ht="16.5" thickBot="1" x14ac:dyDescent="0.3">
      <c r="A54" s="928"/>
      <c r="B54" s="619" t="s">
        <v>82</v>
      </c>
      <c r="C54" s="635">
        <f>Import_M!D78</f>
        <v>0</v>
      </c>
      <c r="D54" s="620">
        <f>Import_M!F78</f>
        <v>0</v>
      </c>
      <c r="E54" s="929"/>
      <c r="F54" s="921"/>
      <c r="G54" s="922"/>
    </row>
  </sheetData>
  <mergeCells count="61">
    <mergeCell ref="A4:G4"/>
    <mergeCell ref="A21:G21"/>
    <mergeCell ref="A42:G42"/>
    <mergeCell ref="A53:A54"/>
    <mergeCell ref="E53:E54"/>
    <mergeCell ref="F53:F54"/>
    <mergeCell ref="G53:G54"/>
    <mergeCell ref="A51:A52"/>
    <mergeCell ref="E51:E52"/>
    <mergeCell ref="F51:F52"/>
    <mergeCell ref="A47:A48"/>
    <mergeCell ref="E47:E48"/>
    <mergeCell ref="F47:F48"/>
    <mergeCell ref="G47:G48"/>
    <mergeCell ref="G51:G52"/>
    <mergeCell ref="A49:A50"/>
    <mergeCell ref="E49:E50"/>
    <mergeCell ref="F49:F50"/>
    <mergeCell ref="G49:G50"/>
    <mergeCell ref="A34:A35"/>
    <mergeCell ref="E34:E35"/>
    <mergeCell ref="F34:F35"/>
    <mergeCell ref="G34:G35"/>
    <mergeCell ref="A36:A37"/>
    <mergeCell ref="E36:E37"/>
    <mergeCell ref="F36:F37"/>
    <mergeCell ref="G36:G37"/>
    <mergeCell ref="A30:A31"/>
    <mergeCell ref="E30:E31"/>
    <mergeCell ref="F30:F31"/>
    <mergeCell ref="G30:G31"/>
    <mergeCell ref="A32:A33"/>
    <mergeCell ref="E32:E33"/>
    <mergeCell ref="F32:F33"/>
    <mergeCell ref="G32:G33"/>
    <mergeCell ref="A26:A27"/>
    <mergeCell ref="E26:E27"/>
    <mergeCell ref="F26:F27"/>
    <mergeCell ref="G26:G27"/>
    <mergeCell ref="A28:A29"/>
    <mergeCell ref="E28:E29"/>
    <mergeCell ref="F28:F29"/>
    <mergeCell ref="G28:G29"/>
    <mergeCell ref="A13:A14"/>
    <mergeCell ref="E13:E14"/>
    <mergeCell ref="F13:F14"/>
    <mergeCell ref="G13:G14"/>
    <mergeCell ref="A15:A16"/>
    <mergeCell ref="E15:E16"/>
    <mergeCell ref="F15:F16"/>
    <mergeCell ref="G15:G16"/>
    <mergeCell ref="I31:J31"/>
    <mergeCell ref="I33:J33"/>
    <mergeCell ref="A9:A10"/>
    <mergeCell ref="E9:E10"/>
    <mergeCell ref="F9:F10"/>
    <mergeCell ref="G9:G10"/>
    <mergeCell ref="A11:A12"/>
    <mergeCell ref="E11:E12"/>
    <mergeCell ref="F11:F12"/>
    <mergeCell ref="G11:G12"/>
  </mergeCells>
  <phoneticPr fontId="0" type="noConversion"/>
  <hyperlinks>
    <hyperlink ref="H1" location="TARTALOM!A1" display="TARTALOM!A1"/>
  </hyperlinks>
  <pageMargins left="0.75" right="0.75" top="1" bottom="1" header="0.5" footer="0.5"/>
  <pageSetup paperSize="9" orientation="portrait" r:id="rId1"/>
  <headerFooter alignWithMargins="0"/>
  <rowBreaks count="1" manualBreakCount="1">
    <brk id="17" max="6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7"/>
  <dimension ref="A1:K38"/>
  <sheetViews>
    <sheetView showGridLines="0" workbookViewId="0"/>
  </sheetViews>
  <sheetFormatPr defaultRowHeight="12.75" x14ac:dyDescent="0.2"/>
  <cols>
    <col min="1" max="1" width="3.77734375" style="61" customWidth="1"/>
    <col min="2" max="2" width="25.6640625" style="61" customWidth="1"/>
    <col min="3" max="4" width="8.88671875" style="61"/>
    <col min="5" max="5" width="8.6640625" style="61" customWidth="1"/>
    <col min="6" max="6" width="3.77734375" style="61" customWidth="1"/>
    <col min="7" max="7" width="8.88671875" style="61"/>
    <col min="8" max="8" width="14.88671875" style="61" customWidth="1"/>
    <col min="9" max="16384" width="8.88671875" style="61"/>
  </cols>
  <sheetData>
    <row r="1" spans="1:11" x14ac:dyDescent="0.2">
      <c r="A1" s="143">
        <f>Alapa!C17</f>
        <v>0</v>
      </c>
      <c r="B1" s="52"/>
      <c r="C1" s="8"/>
      <c r="D1" s="8"/>
      <c r="E1" s="8"/>
      <c r="F1" s="8"/>
      <c r="G1" s="8"/>
      <c r="H1" s="8"/>
      <c r="I1" s="8"/>
      <c r="J1" s="8"/>
      <c r="K1" s="33" t="s">
        <v>69</v>
      </c>
    </row>
    <row r="2" spans="1:11" ht="15.75" x14ac:dyDescent="0.25">
      <c r="A2" s="8"/>
      <c r="B2" s="11"/>
      <c r="C2" s="8"/>
      <c r="D2" s="8"/>
      <c r="E2" s="8"/>
      <c r="F2" s="8"/>
      <c r="G2" s="8"/>
      <c r="H2" s="8"/>
      <c r="I2" s="8"/>
      <c r="J2" s="8"/>
      <c r="K2" s="391" t="s">
        <v>1615</v>
      </c>
    </row>
    <row r="3" spans="1:11" x14ac:dyDescent="0.2">
      <c r="A3" s="11" t="str">
        <f>CONCATENATE("Üzleti év:   ",Alapa!$C$11)</f>
        <v xml:space="preserve">Üzleti év:   </v>
      </c>
      <c r="B3" s="8"/>
      <c r="C3" s="8"/>
      <c r="D3" s="8"/>
      <c r="E3" s="8"/>
      <c r="F3" s="8"/>
      <c r="G3" s="8"/>
      <c r="H3" s="8"/>
      <c r="I3" s="8"/>
      <c r="J3" s="8"/>
    </row>
    <row r="4" spans="1:11" x14ac:dyDescent="0.2">
      <c r="A4" s="483" t="s">
        <v>230</v>
      </c>
      <c r="B4" s="482"/>
      <c r="C4" s="482"/>
      <c r="D4" s="482"/>
      <c r="E4" s="482"/>
      <c r="F4" s="558"/>
      <c r="G4" s="482"/>
      <c r="H4" s="482"/>
      <c r="I4" s="482"/>
      <c r="J4" s="482"/>
    </row>
    <row r="5" spans="1:11" x14ac:dyDescent="0.2">
      <c r="A5" s="483"/>
      <c r="B5" s="482"/>
      <c r="C5" s="935" t="s">
        <v>1570</v>
      </c>
      <c r="D5" s="935"/>
      <c r="E5" s="482"/>
      <c r="F5" s="558"/>
      <c r="G5" s="482"/>
      <c r="H5" s="482"/>
      <c r="I5" s="753"/>
      <c r="J5" s="96" t="str">
        <f>IF(Tartalom!$G$3=1,'Nyelv old'!$E$38,IF(Tartalom!K2=2,'Nyelv old'!$F$38,IF(Tartalom!K2=3,'Nyelv old'!$G$38,'Nyelv old'!$H$38)))</f>
        <v xml:space="preserve"> </v>
      </c>
    </row>
    <row r="6" spans="1:11" x14ac:dyDescent="0.2">
      <c r="A6" s="636"/>
      <c r="B6" s="637" t="s">
        <v>231</v>
      </c>
      <c r="C6" s="638" t="s">
        <v>912</v>
      </c>
      <c r="D6" s="638" t="s">
        <v>800</v>
      </c>
      <c r="E6" s="482"/>
      <c r="F6" s="638"/>
      <c r="G6" s="636" t="s">
        <v>232</v>
      </c>
      <c r="H6" s="636"/>
      <c r="I6" s="638" t="s">
        <v>912</v>
      </c>
      <c r="J6" s="638" t="s">
        <v>800</v>
      </c>
    </row>
    <row r="7" spans="1:11" x14ac:dyDescent="0.2">
      <c r="A7" s="638" t="s">
        <v>626</v>
      </c>
      <c r="B7" s="639" t="s">
        <v>233</v>
      </c>
      <c r="C7" s="640">
        <f>SUM(C8:C9)</f>
        <v>0</v>
      </c>
      <c r="D7" s="640">
        <f>SUM(D8:D9)</f>
        <v>0</v>
      </c>
      <c r="E7" s="641"/>
      <c r="F7" s="638" t="s">
        <v>626</v>
      </c>
      <c r="G7" s="639" t="s">
        <v>234</v>
      </c>
      <c r="H7" s="639"/>
      <c r="I7" s="640">
        <f>Import_M!D104</f>
        <v>0</v>
      </c>
      <c r="J7" s="640">
        <f>Import_M!F104</f>
        <v>0</v>
      </c>
    </row>
    <row r="8" spans="1:11" x14ac:dyDescent="0.2">
      <c r="A8" s="638"/>
      <c r="B8" s="639" t="s">
        <v>443</v>
      </c>
      <c r="C8" s="494">
        <f>Import_M!D55</f>
        <v>0</v>
      </c>
      <c r="D8" s="494">
        <f>Import_M!F55</f>
        <v>0</v>
      </c>
      <c r="E8" s="641"/>
      <c r="F8" s="638"/>
      <c r="G8" s="639"/>
      <c r="H8" s="639"/>
      <c r="I8" s="494"/>
      <c r="J8" s="494"/>
    </row>
    <row r="9" spans="1:11" x14ac:dyDescent="0.2">
      <c r="A9" s="638"/>
      <c r="B9" s="639" t="s">
        <v>131</v>
      </c>
      <c r="C9" s="494"/>
      <c r="D9" s="494"/>
      <c r="E9" s="641"/>
      <c r="F9" s="638"/>
      <c r="G9" s="639"/>
      <c r="H9" s="639"/>
      <c r="I9" s="639"/>
      <c r="J9" s="639"/>
    </row>
    <row r="10" spans="1:11" x14ac:dyDescent="0.2">
      <c r="A10" s="638"/>
      <c r="B10" s="639"/>
      <c r="C10" s="639"/>
      <c r="D10" s="639"/>
      <c r="E10" s="482"/>
      <c r="F10" s="638"/>
      <c r="G10" s="639"/>
      <c r="H10" s="639"/>
      <c r="I10" s="639"/>
      <c r="J10" s="639"/>
    </row>
    <row r="11" spans="1:11" x14ac:dyDescent="0.2">
      <c r="A11" s="638" t="s">
        <v>1229</v>
      </c>
      <c r="B11" s="639" t="s">
        <v>717</v>
      </c>
      <c r="C11" s="640">
        <f>SUM(C12:C15)</f>
        <v>0</v>
      </c>
      <c r="D11" s="640">
        <f>SUM(D12:D15)</f>
        <v>0</v>
      </c>
      <c r="E11" s="641"/>
      <c r="F11" s="638" t="s">
        <v>1229</v>
      </c>
      <c r="G11" s="639" t="s">
        <v>1187</v>
      </c>
      <c r="H11" s="639"/>
      <c r="I11" s="640">
        <f>SUM(I12:I13)</f>
        <v>0</v>
      </c>
      <c r="J11" s="640">
        <f>SUM(J12:J13)</f>
        <v>0</v>
      </c>
    </row>
    <row r="12" spans="1:11" x14ac:dyDescent="0.2">
      <c r="A12" s="638"/>
      <c r="B12" s="639" t="s">
        <v>136</v>
      </c>
      <c r="C12" s="494">
        <f>Import_M!D40</f>
        <v>0</v>
      </c>
      <c r="D12" s="494">
        <f>Import_M!F40</f>
        <v>0</v>
      </c>
      <c r="E12" s="641"/>
      <c r="F12" s="638"/>
      <c r="G12" s="639" t="s">
        <v>291</v>
      </c>
      <c r="H12" s="639"/>
      <c r="I12" s="494">
        <f>Import_M!D99</f>
        <v>0</v>
      </c>
      <c r="J12" s="494">
        <f>Import_M!F99</f>
        <v>0</v>
      </c>
    </row>
    <row r="13" spans="1:11" x14ac:dyDescent="0.2">
      <c r="A13" s="638"/>
      <c r="B13" s="639" t="s">
        <v>750</v>
      </c>
      <c r="C13" s="494">
        <f>Import_M!D44</f>
        <v>0</v>
      </c>
      <c r="D13" s="494">
        <f>Import_M!F44</f>
        <v>0</v>
      </c>
      <c r="E13" s="641"/>
      <c r="F13" s="638"/>
      <c r="G13" s="639" t="s">
        <v>292</v>
      </c>
      <c r="H13" s="639"/>
      <c r="I13" s="494">
        <f>Import_M!D100</f>
        <v>0</v>
      </c>
      <c r="J13" s="494">
        <f>Import_M!F100</f>
        <v>0</v>
      </c>
    </row>
    <row r="14" spans="1:11" x14ac:dyDescent="0.2">
      <c r="A14" s="638"/>
      <c r="B14" s="639" t="s">
        <v>154</v>
      </c>
      <c r="C14" s="494">
        <f>Import_M!D39-C12-C13</f>
        <v>0</v>
      </c>
      <c r="D14" s="494">
        <f>Import_M!F39-D12-D13</f>
        <v>0</v>
      </c>
      <c r="E14" s="641"/>
      <c r="F14" s="638"/>
      <c r="G14" s="639"/>
      <c r="H14" s="639"/>
      <c r="I14" s="494"/>
      <c r="J14" s="494"/>
    </row>
    <row r="15" spans="1:11" x14ac:dyDescent="0.2">
      <c r="A15" s="638"/>
      <c r="B15" s="639" t="s">
        <v>293</v>
      </c>
      <c r="C15" s="494">
        <f>Import_M!D48</f>
        <v>0</v>
      </c>
      <c r="D15" s="494">
        <f>Import_M!F48</f>
        <v>0</v>
      </c>
      <c r="E15" s="641"/>
      <c r="F15" s="638"/>
      <c r="G15" s="639"/>
      <c r="H15" s="639"/>
      <c r="I15" s="639"/>
      <c r="J15" s="639"/>
    </row>
    <row r="16" spans="1:11" x14ac:dyDescent="0.2">
      <c r="A16" s="638"/>
      <c r="B16" s="639"/>
      <c r="C16" s="639"/>
      <c r="D16" s="639"/>
      <c r="E16" s="482"/>
      <c r="F16" s="638"/>
      <c r="G16" s="639"/>
      <c r="H16" s="639"/>
      <c r="I16" s="639"/>
      <c r="J16" s="639"/>
    </row>
    <row r="17" spans="1:10" x14ac:dyDescent="0.2">
      <c r="A17" s="638" t="s">
        <v>1230</v>
      </c>
      <c r="B17" s="639" t="s">
        <v>1089</v>
      </c>
      <c r="C17" s="640">
        <f>SUM(C18:C19)</f>
        <v>0</v>
      </c>
      <c r="D17" s="640">
        <f>SUM(D18:D19)</f>
        <v>0</v>
      </c>
      <c r="E17" s="641"/>
      <c r="F17" s="638" t="s">
        <v>1230</v>
      </c>
      <c r="G17" s="639" t="s">
        <v>294</v>
      </c>
      <c r="H17" s="639"/>
      <c r="I17" s="640">
        <f>SUM(I18:I21)</f>
        <v>0</v>
      </c>
      <c r="J17" s="640">
        <f>SUM(J18:J21)</f>
        <v>0</v>
      </c>
    </row>
    <row r="18" spans="1:10" x14ac:dyDescent="0.2">
      <c r="A18" s="638"/>
      <c r="B18" s="639" t="s">
        <v>295</v>
      </c>
      <c r="C18" s="494">
        <f>Import_M!D33+Import_M!D37+Import_M!D38</f>
        <v>0</v>
      </c>
      <c r="D18" s="494">
        <f>Import_M!F33+Import_M!F37+Import_M!F38</f>
        <v>0</v>
      </c>
      <c r="E18" s="641"/>
      <c r="F18" s="638"/>
      <c r="G18" s="639" t="s">
        <v>829</v>
      </c>
      <c r="H18" s="639"/>
      <c r="I18" s="494">
        <f>Import_M!D95</f>
        <v>0</v>
      </c>
      <c r="J18" s="494">
        <f>Import_M!F95</f>
        <v>0</v>
      </c>
    </row>
    <row r="19" spans="1:10" x14ac:dyDescent="0.2">
      <c r="A19" s="638"/>
      <c r="B19" s="639" t="s">
        <v>137</v>
      </c>
      <c r="C19" s="494">
        <f>Import_M!D34+Import_M!D35+Import_M!D36</f>
        <v>0</v>
      </c>
      <c r="D19" s="494">
        <f>Import_M!F34+Import_M!F35+Import_M!F36</f>
        <v>0</v>
      </c>
      <c r="E19" s="641"/>
      <c r="F19" s="638"/>
      <c r="G19" s="639" t="s">
        <v>830</v>
      </c>
      <c r="H19" s="639"/>
      <c r="I19" s="494">
        <f>Import_M!D97</f>
        <v>0</v>
      </c>
      <c r="J19" s="494">
        <f>Import_M!F97</f>
        <v>0</v>
      </c>
    </row>
    <row r="20" spans="1:10" x14ac:dyDescent="0.2">
      <c r="A20" s="638"/>
      <c r="B20" s="639"/>
      <c r="C20" s="639"/>
      <c r="D20" s="639"/>
      <c r="E20" s="482"/>
      <c r="F20" s="638"/>
      <c r="G20" s="639" t="s">
        <v>831</v>
      </c>
      <c r="H20" s="639"/>
      <c r="I20" s="494">
        <f>Import_M!D98+Import_M!D101+Import_M!D102+Import_M!D103</f>
        <v>0</v>
      </c>
      <c r="J20" s="494">
        <f>Import_M!F98+Import_M!F101+Import_M!F102+Import_M!F103</f>
        <v>0</v>
      </c>
    </row>
    <row r="21" spans="1:10" x14ac:dyDescent="0.2">
      <c r="A21" s="642"/>
      <c r="B21" s="639"/>
      <c r="C21" s="639"/>
      <c r="D21" s="639"/>
      <c r="E21" s="482"/>
      <c r="F21" s="639"/>
      <c r="G21" s="639" t="s">
        <v>711</v>
      </c>
      <c r="H21" s="639"/>
      <c r="I21" s="494">
        <f>Import_M!D105+Import_M!D106</f>
        <v>0</v>
      </c>
      <c r="J21" s="494">
        <f>Import_M!F105+Import_M!F106</f>
        <v>0</v>
      </c>
    </row>
    <row r="22" spans="1:10" x14ac:dyDescent="0.2">
      <c r="A22" s="642"/>
      <c r="B22" s="639"/>
      <c r="C22" s="639"/>
      <c r="D22" s="639"/>
      <c r="E22" s="482"/>
      <c r="F22" s="639"/>
      <c r="G22" s="639"/>
      <c r="H22" s="639"/>
      <c r="I22" s="639"/>
      <c r="J22" s="494"/>
    </row>
    <row r="23" spans="1:10" x14ac:dyDescent="0.2">
      <c r="A23" s="638" t="s">
        <v>668</v>
      </c>
      <c r="B23" s="639" t="s">
        <v>1236</v>
      </c>
      <c r="C23" s="640">
        <f>Import_M!D58</f>
        <v>0</v>
      </c>
      <c r="D23" s="640">
        <f>Import_M!F58</f>
        <v>0</v>
      </c>
      <c r="E23" s="641"/>
      <c r="F23" s="638" t="s">
        <v>668</v>
      </c>
      <c r="G23" s="639" t="s">
        <v>832</v>
      </c>
      <c r="H23" s="639"/>
      <c r="I23" s="640">
        <f>SUM(I24:I25)</f>
        <v>0</v>
      </c>
      <c r="J23" s="640">
        <f>SUM(J24:J25)</f>
        <v>0</v>
      </c>
    </row>
    <row r="24" spans="1:10" x14ac:dyDescent="0.2">
      <c r="A24" s="638"/>
      <c r="B24" s="639"/>
      <c r="C24" s="494"/>
      <c r="D24" s="494"/>
      <c r="E24" s="641"/>
      <c r="F24" s="638"/>
      <c r="G24" s="639" t="s">
        <v>81</v>
      </c>
      <c r="H24" s="639"/>
      <c r="I24" s="494">
        <f>Import_M!D74</f>
        <v>0</v>
      </c>
      <c r="J24" s="494">
        <f>Import_M!F74</f>
        <v>0</v>
      </c>
    </row>
    <row r="25" spans="1:10" x14ac:dyDescent="0.2">
      <c r="A25" s="638"/>
      <c r="B25" s="639"/>
      <c r="C25" s="494"/>
      <c r="D25" s="494"/>
      <c r="E25" s="641"/>
      <c r="F25" s="638"/>
      <c r="G25" s="639" t="s">
        <v>735</v>
      </c>
      <c r="H25" s="639"/>
      <c r="I25" s="494">
        <f>Import_M!D107</f>
        <v>0</v>
      </c>
      <c r="J25" s="494">
        <f>Import_M!F107</f>
        <v>0</v>
      </c>
    </row>
    <row r="26" spans="1:10" x14ac:dyDescent="0.2">
      <c r="A26" s="638"/>
      <c r="B26" s="639"/>
      <c r="C26" s="639"/>
      <c r="D26" s="639"/>
      <c r="E26" s="482"/>
      <c r="F26" s="638"/>
      <c r="G26" s="639"/>
      <c r="H26" s="639"/>
      <c r="I26" s="639"/>
      <c r="J26" s="639"/>
    </row>
    <row r="27" spans="1:10" x14ac:dyDescent="0.2">
      <c r="A27" s="638" t="s">
        <v>669</v>
      </c>
      <c r="B27" s="639" t="s">
        <v>736</v>
      </c>
      <c r="C27" s="640">
        <f>SUM(C28:C30)</f>
        <v>0</v>
      </c>
      <c r="D27" s="640">
        <f>SUM(D28:D30)</f>
        <v>0</v>
      </c>
      <c r="E27" s="641"/>
      <c r="F27" s="638" t="s">
        <v>669</v>
      </c>
      <c r="G27" s="639" t="s">
        <v>737</v>
      </c>
      <c r="H27" s="639"/>
      <c r="I27" s="640">
        <f>SUM(I28:I29)</f>
        <v>0</v>
      </c>
      <c r="J27" s="640">
        <f>SUM(J28:J29)</f>
        <v>0</v>
      </c>
    </row>
    <row r="28" spans="1:10" x14ac:dyDescent="0.2">
      <c r="A28" s="638"/>
      <c r="B28" s="639" t="s">
        <v>1134</v>
      </c>
      <c r="C28" s="494">
        <f>Import_M!D4</f>
        <v>0</v>
      </c>
      <c r="D28" s="494">
        <f>Import_M!F4</f>
        <v>0</v>
      </c>
      <c r="E28" s="641"/>
      <c r="F28" s="638"/>
      <c r="G28" s="639" t="s">
        <v>83</v>
      </c>
      <c r="H28" s="639"/>
      <c r="I28" s="494">
        <f>Import_M!D84+Import_M!D79</f>
        <v>0</v>
      </c>
      <c r="J28" s="494">
        <f>Import_M!F84+Import_M!F79</f>
        <v>0</v>
      </c>
    </row>
    <row r="29" spans="1:10" x14ac:dyDescent="0.2">
      <c r="A29" s="638"/>
      <c r="B29" s="639" t="s">
        <v>1135</v>
      </c>
      <c r="C29" s="494">
        <f>Import_M!D12</f>
        <v>0</v>
      </c>
      <c r="D29" s="494">
        <f>Import_M!F12</f>
        <v>0</v>
      </c>
      <c r="E29" s="641"/>
      <c r="F29" s="638"/>
      <c r="G29" s="639" t="s">
        <v>1239</v>
      </c>
      <c r="H29" s="639"/>
      <c r="I29" s="494">
        <f>Import_M!D63</f>
        <v>0</v>
      </c>
      <c r="J29" s="494">
        <f>Import_M!F63</f>
        <v>0</v>
      </c>
    </row>
    <row r="30" spans="1:10" x14ac:dyDescent="0.2">
      <c r="A30" s="638"/>
      <c r="B30" s="639" t="s">
        <v>1280</v>
      </c>
      <c r="C30" s="494">
        <f>Import_M!D20</f>
        <v>0</v>
      </c>
      <c r="D30" s="494">
        <f>Import_M!F20</f>
        <v>0</v>
      </c>
      <c r="E30" s="641"/>
      <c r="F30" s="638"/>
      <c r="G30" s="639"/>
      <c r="H30" s="639"/>
      <c r="I30" s="639"/>
      <c r="J30" s="639"/>
    </row>
    <row r="31" spans="1:10" x14ac:dyDescent="0.2">
      <c r="A31" s="638"/>
      <c r="B31" s="636" t="s">
        <v>1188</v>
      </c>
      <c r="C31" s="640">
        <f>C7+C11+C17+C23+C27</f>
        <v>0</v>
      </c>
      <c r="D31" s="640">
        <f>D7+D11+D17+D23+D27</f>
        <v>0</v>
      </c>
      <c r="E31" s="641"/>
      <c r="F31" s="638"/>
      <c r="G31" s="636" t="s">
        <v>1189</v>
      </c>
      <c r="H31" s="636"/>
      <c r="I31" s="640">
        <f>I7+I11+I17+I23+I27</f>
        <v>0</v>
      </c>
      <c r="J31" s="640">
        <f>J7+J11+J17+J23+J27</f>
        <v>0</v>
      </c>
    </row>
    <row r="32" spans="1:10" x14ac:dyDescent="0.2">
      <c r="A32" s="483"/>
      <c r="B32" s="483"/>
      <c r="C32" s="643"/>
      <c r="D32" s="643"/>
      <c r="E32" s="641"/>
      <c r="F32" s="558"/>
      <c r="G32" s="483"/>
      <c r="H32" s="483"/>
      <c r="I32" s="643"/>
      <c r="J32" s="643"/>
    </row>
    <row r="33" spans="1:11" x14ac:dyDescent="0.2">
      <c r="A33" s="483" t="s">
        <v>561</v>
      </c>
      <c r="B33" s="482"/>
      <c r="C33" s="891" t="s">
        <v>912</v>
      </c>
      <c r="D33" s="891"/>
      <c r="E33" s="891"/>
      <c r="F33" s="891"/>
      <c r="G33" s="482"/>
      <c r="H33" s="891" t="s">
        <v>800</v>
      </c>
      <c r="I33" s="936"/>
      <c r="J33" s="936"/>
      <c r="K33" s="89"/>
    </row>
    <row r="34" spans="1:11" x14ac:dyDescent="0.2">
      <c r="A34" s="482"/>
      <c r="B34" s="482"/>
      <c r="C34" s="486" t="s">
        <v>562</v>
      </c>
      <c r="D34" s="486" t="s">
        <v>563</v>
      </c>
      <c r="E34" s="558" t="s">
        <v>564</v>
      </c>
      <c r="F34" s="558"/>
      <c r="G34" s="482"/>
      <c r="H34" s="486" t="s">
        <v>562</v>
      </c>
      <c r="I34" s="486" t="s">
        <v>563</v>
      </c>
      <c r="J34" s="558" t="s">
        <v>564</v>
      </c>
      <c r="K34" s="89"/>
    </row>
    <row r="35" spans="1:11" x14ac:dyDescent="0.2">
      <c r="A35" s="482"/>
      <c r="B35" s="644" t="s">
        <v>565</v>
      </c>
      <c r="C35" s="645">
        <f>C7</f>
        <v>0</v>
      </c>
      <c r="D35" s="646">
        <f>I7</f>
        <v>0</v>
      </c>
      <c r="E35" s="647" t="e">
        <f>C35/D35*100</f>
        <v>#DIV/0!</v>
      </c>
      <c r="F35" s="557"/>
      <c r="G35" s="482"/>
      <c r="H35" s="645">
        <f>D7</f>
        <v>0</v>
      </c>
      <c r="I35" s="646">
        <f>J7</f>
        <v>0</v>
      </c>
      <c r="J35" s="647" t="e">
        <f>H35/I35*100</f>
        <v>#DIV/0!</v>
      </c>
      <c r="K35" s="217"/>
    </row>
    <row r="36" spans="1:11" x14ac:dyDescent="0.2">
      <c r="A36" s="482"/>
      <c r="B36" s="644" t="s">
        <v>566</v>
      </c>
      <c r="C36" s="648">
        <f>C7+C11</f>
        <v>0</v>
      </c>
      <c r="D36" s="648">
        <f>I7+I11</f>
        <v>0</v>
      </c>
      <c r="E36" s="647" t="e">
        <f>C36/D36*100</f>
        <v>#DIV/0!</v>
      </c>
      <c r="F36" s="557"/>
      <c r="G36" s="482"/>
      <c r="H36" s="648">
        <f>D7+D11</f>
        <v>0</v>
      </c>
      <c r="I36" s="648">
        <f>J7+J11</f>
        <v>0</v>
      </c>
      <c r="J36" s="647" t="e">
        <f>H36/I36*100</f>
        <v>#DIV/0!</v>
      </c>
      <c r="K36" s="217"/>
    </row>
    <row r="37" spans="1:11" x14ac:dyDescent="0.2">
      <c r="A37" s="482"/>
      <c r="B37" s="649" t="s">
        <v>1147</v>
      </c>
      <c r="C37" s="648">
        <f>C7+C11+C17</f>
        <v>0</v>
      </c>
      <c r="D37" s="648">
        <f>I7+I11+I17</f>
        <v>0</v>
      </c>
      <c r="E37" s="647" t="e">
        <f>C37/D37*100</f>
        <v>#DIV/0!</v>
      </c>
      <c r="F37" s="557"/>
      <c r="G37" s="482"/>
      <c r="H37" s="648">
        <f>D7+D11+D17</f>
        <v>0</v>
      </c>
      <c r="I37" s="648">
        <f>J7+J11+J17</f>
        <v>0</v>
      </c>
      <c r="J37" s="647" t="e">
        <f>H37/I37*100</f>
        <v>#DIV/0!</v>
      </c>
      <c r="K37" s="217"/>
    </row>
    <row r="38" spans="1:11" x14ac:dyDescent="0.2">
      <c r="A38" s="482"/>
      <c r="B38" s="649" t="s">
        <v>1190</v>
      </c>
      <c r="C38" s="648">
        <f>C31-C27</f>
        <v>0</v>
      </c>
      <c r="D38" s="648">
        <f>I31-I27</f>
        <v>0</v>
      </c>
      <c r="E38" s="647" t="e">
        <f>C38/D38*100</f>
        <v>#DIV/0!</v>
      </c>
      <c r="F38" s="557"/>
      <c r="G38" s="482"/>
      <c r="H38" s="648">
        <f>D31-D27</f>
        <v>0</v>
      </c>
      <c r="I38" s="648">
        <f>J31-J27</f>
        <v>0</v>
      </c>
      <c r="J38" s="647" t="e">
        <f>H38/I38*100</f>
        <v>#DIV/0!</v>
      </c>
      <c r="K38" s="217"/>
    </row>
  </sheetData>
  <mergeCells count="3">
    <mergeCell ref="C33:F33"/>
    <mergeCell ref="C5:D5"/>
    <mergeCell ref="H33:J33"/>
  </mergeCells>
  <phoneticPr fontId="0" type="noConversion"/>
  <hyperlinks>
    <hyperlink ref="K1" location="TARTALOM!A1" display="TARTALOM!A1"/>
  </hyperlinks>
  <pageMargins left="0.78740157480314965" right="0.78740157480314965" top="0.59055118110236227" bottom="0.98425196850393704" header="0.51181102362204722" footer="0.51181102362204722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8"/>
  <dimension ref="A1:F29"/>
  <sheetViews>
    <sheetView showGridLines="0" zoomScaleNormal="100" workbookViewId="0"/>
  </sheetViews>
  <sheetFormatPr defaultRowHeight="15.75" x14ac:dyDescent="0.25"/>
  <cols>
    <col min="1" max="1" width="35.109375" style="32" customWidth="1"/>
    <col min="2" max="2" width="9.5546875" style="32" customWidth="1"/>
    <col min="3" max="3" width="8.6640625" style="32" customWidth="1"/>
    <col min="4" max="4" width="8.88671875" style="32"/>
    <col min="5" max="5" width="7.88671875" style="32" customWidth="1"/>
    <col min="6" max="16384" width="8.88671875" style="32"/>
  </cols>
  <sheetData>
    <row r="1" spans="1:6" ht="15.75" customHeight="1" x14ac:dyDescent="0.25">
      <c r="A1" s="52">
        <f>Alapa!C17</f>
        <v>0</v>
      </c>
      <c r="B1" s="340"/>
      <c r="C1" s="340"/>
      <c r="D1" s="340"/>
      <c r="E1" s="8"/>
      <c r="F1" s="33" t="s">
        <v>69</v>
      </c>
    </row>
    <row r="2" spans="1:6" ht="15.75" customHeight="1" x14ac:dyDescent="0.25">
      <c r="A2" s="67"/>
      <c r="B2" s="340"/>
      <c r="C2" s="340"/>
      <c r="D2" s="340"/>
      <c r="E2" s="8"/>
      <c r="F2" s="391" t="s">
        <v>1615</v>
      </c>
    </row>
    <row r="3" spans="1:6" ht="15" customHeight="1" x14ac:dyDescent="0.25">
      <c r="A3" s="11" t="str">
        <f>CONCATENATE("Üzleti év:   ",Alapa!$C$11)</f>
        <v xml:space="preserve">Üzleti év:   </v>
      </c>
      <c r="B3" s="340"/>
      <c r="C3" s="340"/>
      <c r="D3" s="340"/>
      <c r="E3" s="8"/>
    </row>
    <row r="4" spans="1:6" ht="15" customHeight="1" x14ac:dyDescent="0.25">
      <c r="A4" s="932" t="s">
        <v>467</v>
      </c>
      <c r="B4" s="933"/>
      <c r="C4" s="933"/>
      <c r="D4" s="933"/>
      <c r="E4" s="933"/>
    </row>
    <row r="5" spans="1:6" ht="15" customHeight="1" x14ac:dyDescent="0.25">
      <c r="A5" s="932" t="s">
        <v>250</v>
      </c>
      <c r="B5" s="933"/>
      <c r="C5" s="933"/>
      <c r="D5" s="933"/>
      <c r="E5" s="933"/>
    </row>
    <row r="6" spans="1:6" ht="15" customHeight="1" x14ac:dyDescent="0.25">
      <c r="A6" s="591"/>
      <c r="B6" s="592"/>
      <c r="C6" s="592"/>
      <c r="D6" s="592"/>
      <c r="E6" s="592"/>
    </row>
    <row r="7" spans="1:6" ht="15" customHeight="1" thickBot="1" x14ac:dyDescent="0.3">
      <c r="A7" s="594"/>
      <c r="B7" s="594"/>
      <c r="C7" s="594"/>
      <c r="D7" s="589"/>
      <c r="E7" s="96" t="str">
        <f>IF(Tartalom!$G$3=1,'Nyelv old'!$E$38,IF(Tartalom!F4=2,'Nyelv old'!$F$38,IF(Tartalom!F4=3,'Nyelv old'!$G$38,'Nyelv old'!$H$38)))</f>
        <v xml:space="preserve"> </v>
      </c>
    </row>
    <row r="8" spans="1:6" ht="16.5" thickBot="1" x14ac:dyDescent="0.3">
      <c r="A8" s="937" t="s">
        <v>277</v>
      </c>
      <c r="B8" s="939" t="s">
        <v>912</v>
      </c>
      <c r="C8" s="940"/>
      <c r="D8" s="940" t="s">
        <v>800</v>
      </c>
      <c r="E8" s="941"/>
    </row>
    <row r="9" spans="1:6" ht="18.75" customHeight="1" thickBot="1" x14ac:dyDescent="0.3">
      <c r="A9" s="938"/>
      <c r="B9" s="650" t="s">
        <v>412</v>
      </c>
      <c r="C9" s="651" t="s">
        <v>564</v>
      </c>
      <c r="D9" s="652" t="s">
        <v>412</v>
      </c>
      <c r="E9" s="653" t="s">
        <v>564</v>
      </c>
    </row>
    <row r="10" spans="1:6" x14ac:dyDescent="0.25">
      <c r="A10" s="654" t="s">
        <v>1266</v>
      </c>
      <c r="B10" s="655">
        <f>Import_O!D5</f>
        <v>0</v>
      </c>
      <c r="C10" s="656" t="e">
        <f t="shared" ref="C10:C29" si="0">B10/$B$15%</f>
        <v>#DIV/0!</v>
      </c>
      <c r="D10" s="655">
        <f>Import_O!F5</f>
        <v>0</v>
      </c>
      <c r="E10" s="657" t="e">
        <f t="shared" ref="E10:E29" si="1">D10/$D$15%</f>
        <v>#DIV/0!</v>
      </c>
    </row>
    <row r="11" spans="1:6" x14ac:dyDescent="0.25">
      <c r="A11" s="658" t="s">
        <v>1267</v>
      </c>
      <c r="B11" s="659">
        <f>Import_O!D6</f>
        <v>0</v>
      </c>
      <c r="C11" s="660" t="e">
        <f t="shared" si="0"/>
        <v>#DIV/0!</v>
      </c>
      <c r="D11" s="659">
        <f>Import_O!F6</f>
        <v>0</v>
      </c>
      <c r="E11" s="661" t="e">
        <f t="shared" si="1"/>
        <v>#DIV/0!</v>
      </c>
    </row>
    <row r="12" spans="1:6" x14ac:dyDescent="0.25">
      <c r="A12" s="658" t="s">
        <v>1268</v>
      </c>
      <c r="B12" s="659">
        <f>Import_O!D7</f>
        <v>0</v>
      </c>
      <c r="C12" s="660" t="e">
        <f t="shared" si="0"/>
        <v>#DIV/0!</v>
      </c>
      <c r="D12" s="659">
        <f>Import_O!F7</f>
        <v>0</v>
      </c>
      <c r="E12" s="661" t="e">
        <f t="shared" si="1"/>
        <v>#DIV/0!</v>
      </c>
    </row>
    <row r="13" spans="1:6" x14ac:dyDescent="0.25">
      <c r="A13" s="662" t="s">
        <v>1269</v>
      </c>
      <c r="B13" s="659">
        <f>SUM(B10:B12)</f>
        <v>0</v>
      </c>
      <c r="C13" s="660" t="e">
        <f t="shared" si="0"/>
        <v>#DIV/0!</v>
      </c>
      <c r="D13" s="663">
        <f>SUM(D10:D12)</f>
        <v>0</v>
      </c>
      <c r="E13" s="661" t="e">
        <f t="shared" si="1"/>
        <v>#DIV/0!</v>
      </c>
    </row>
    <row r="14" spans="1:6" ht="16.5" thickBot="1" x14ac:dyDescent="0.3">
      <c r="A14" s="664" t="s">
        <v>262</v>
      </c>
      <c r="B14" s="665">
        <f>Import_O!D9</f>
        <v>0</v>
      </c>
      <c r="C14" s="666" t="e">
        <f t="shared" si="0"/>
        <v>#DIV/0!</v>
      </c>
      <c r="D14" s="665">
        <f>Import_O!F9</f>
        <v>0</v>
      </c>
      <c r="E14" s="667" t="e">
        <f t="shared" si="1"/>
        <v>#DIV/0!</v>
      </c>
    </row>
    <row r="15" spans="1:6" ht="16.5" thickBot="1" x14ac:dyDescent="0.3">
      <c r="A15" s="668" t="s">
        <v>411</v>
      </c>
      <c r="B15" s="669">
        <f>SUM(B13:B14)</f>
        <v>0</v>
      </c>
      <c r="C15" s="670" t="e">
        <f t="shared" si="0"/>
        <v>#DIV/0!</v>
      </c>
      <c r="D15" s="671">
        <f>SUM(D13:D14)</f>
        <v>0</v>
      </c>
      <c r="E15" s="672" t="e">
        <f t="shared" si="1"/>
        <v>#DIV/0!</v>
      </c>
    </row>
    <row r="16" spans="1:6" x14ac:dyDescent="0.25">
      <c r="A16" s="654" t="s">
        <v>1270</v>
      </c>
      <c r="B16" s="655">
        <f>Import_O!D11</f>
        <v>0</v>
      </c>
      <c r="C16" s="656" t="e">
        <f t="shared" si="0"/>
        <v>#DIV/0!</v>
      </c>
      <c r="D16" s="655">
        <f>Import_O!F11</f>
        <v>0</v>
      </c>
      <c r="E16" s="673" t="e">
        <f t="shared" si="1"/>
        <v>#DIV/0!</v>
      </c>
    </row>
    <row r="17" spans="1:5" x14ac:dyDescent="0.25">
      <c r="A17" s="658" t="s">
        <v>1265</v>
      </c>
      <c r="B17" s="659">
        <f>Import_O!D12</f>
        <v>0</v>
      </c>
      <c r="C17" s="674" t="e">
        <f t="shared" si="0"/>
        <v>#DIV/0!</v>
      </c>
      <c r="D17" s="659">
        <f>Import_O!F12</f>
        <v>0</v>
      </c>
      <c r="E17" s="661" t="e">
        <f t="shared" si="1"/>
        <v>#DIV/0!</v>
      </c>
    </row>
    <row r="18" spans="1:5" x14ac:dyDescent="0.25">
      <c r="A18" s="658" t="s">
        <v>1271</v>
      </c>
      <c r="B18" s="659">
        <f>Import_O!D13</f>
        <v>0</v>
      </c>
      <c r="C18" s="674" t="e">
        <f t="shared" si="0"/>
        <v>#DIV/0!</v>
      </c>
      <c r="D18" s="659">
        <f>Import_O!F13</f>
        <v>0</v>
      </c>
      <c r="E18" s="675" t="e">
        <f t="shared" si="1"/>
        <v>#DIV/0!</v>
      </c>
    </row>
    <row r="19" spans="1:5" x14ac:dyDescent="0.25">
      <c r="A19" s="658" t="s">
        <v>1272</v>
      </c>
      <c r="B19" s="659">
        <f>Import_O!D14</f>
        <v>0</v>
      </c>
      <c r="C19" s="674" t="e">
        <f t="shared" si="0"/>
        <v>#DIV/0!</v>
      </c>
      <c r="D19" s="659">
        <f>Import_O!F14</f>
        <v>0</v>
      </c>
      <c r="E19" s="661" t="e">
        <f t="shared" si="1"/>
        <v>#DIV/0!</v>
      </c>
    </row>
    <row r="20" spans="1:5" x14ac:dyDescent="0.25">
      <c r="A20" s="658" t="s">
        <v>1273</v>
      </c>
      <c r="B20" s="665">
        <f>Import_O!D15</f>
        <v>0</v>
      </c>
      <c r="C20" s="676" t="e">
        <f t="shared" si="0"/>
        <v>#DIV/0!</v>
      </c>
      <c r="D20" s="665">
        <f>Import_O!F15</f>
        <v>0</v>
      </c>
      <c r="E20" s="675" t="e">
        <f t="shared" si="1"/>
        <v>#DIV/0!</v>
      </c>
    </row>
    <row r="21" spans="1:5" x14ac:dyDescent="0.25">
      <c r="A21" s="662" t="s">
        <v>1274</v>
      </c>
      <c r="B21" s="677">
        <f>Import_O!D16</f>
        <v>0</v>
      </c>
      <c r="C21" s="678" t="e">
        <f t="shared" si="0"/>
        <v>#DIV/0!</v>
      </c>
      <c r="D21" s="677">
        <f>Import_O!F16</f>
        <v>0</v>
      </c>
      <c r="E21" s="679" t="e">
        <f t="shared" si="1"/>
        <v>#DIV/0!</v>
      </c>
    </row>
    <row r="22" spans="1:5" x14ac:dyDescent="0.25">
      <c r="A22" s="680" t="s">
        <v>1275</v>
      </c>
      <c r="B22" s="681">
        <f>Import_O!D17</f>
        <v>0</v>
      </c>
      <c r="C22" s="674" t="e">
        <f t="shared" si="0"/>
        <v>#DIV/0!</v>
      </c>
      <c r="D22" s="681">
        <f>Import_O!F17</f>
        <v>0</v>
      </c>
      <c r="E22" s="675" t="e">
        <f t="shared" si="1"/>
        <v>#DIV/0!</v>
      </c>
    </row>
    <row r="23" spans="1:5" x14ac:dyDescent="0.25">
      <c r="A23" s="680" t="s">
        <v>1276</v>
      </c>
      <c r="B23" s="659">
        <f>Import_O!D18</f>
        <v>0</v>
      </c>
      <c r="C23" s="674" t="e">
        <f t="shared" si="0"/>
        <v>#DIV/0!</v>
      </c>
      <c r="D23" s="659">
        <f>Import_O!F18</f>
        <v>0</v>
      </c>
      <c r="E23" s="661" t="e">
        <f t="shared" si="1"/>
        <v>#DIV/0!</v>
      </c>
    </row>
    <row r="24" spans="1:5" x14ac:dyDescent="0.25">
      <c r="A24" s="680" t="s">
        <v>1277</v>
      </c>
      <c r="B24" s="665">
        <f>Import_O!D19</f>
        <v>0</v>
      </c>
      <c r="C24" s="676" t="e">
        <f t="shared" si="0"/>
        <v>#DIV/0!</v>
      </c>
      <c r="D24" s="665">
        <f>Import_O!F19</f>
        <v>0</v>
      </c>
      <c r="E24" s="675" t="e">
        <f t="shared" si="1"/>
        <v>#DIV/0!</v>
      </c>
    </row>
    <row r="25" spans="1:5" x14ac:dyDescent="0.25">
      <c r="A25" s="662" t="s">
        <v>1278</v>
      </c>
      <c r="B25" s="677">
        <f>Import_O!D20</f>
        <v>0</v>
      </c>
      <c r="C25" s="678" t="e">
        <f t="shared" si="0"/>
        <v>#DIV/0!</v>
      </c>
      <c r="D25" s="677">
        <f>Import_O!F20</f>
        <v>0</v>
      </c>
      <c r="E25" s="679" t="e">
        <f t="shared" si="1"/>
        <v>#DIV/0!</v>
      </c>
    </row>
    <row r="26" spans="1:5" x14ac:dyDescent="0.25">
      <c r="A26" s="658" t="s">
        <v>260</v>
      </c>
      <c r="B26" s="681">
        <f>Import_O!D21</f>
        <v>0</v>
      </c>
      <c r="C26" s="674" t="e">
        <f t="shared" si="0"/>
        <v>#DIV/0!</v>
      </c>
      <c r="D26" s="681">
        <f>Import_O!F21</f>
        <v>0</v>
      </c>
      <c r="E26" s="682" t="e">
        <f t="shared" si="1"/>
        <v>#DIV/0!</v>
      </c>
    </row>
    <row r="27" spans="1:5" ht="16.5" thickBot="1" x14ac:dyDescent="0.3">
      <c r="A27" s="664" t="s">
        <v>261</v>
      </c>
      <c r="B27" s="665">
        <f>Import_O!D22</f>
        <v>0</v>
      </c>
      <c r="C27" s="676" t="e">
        <f t="shared" si="0"/>
        <v>#DIV/0!</v>
      </c>
      <c r="D27" s="665">
        <f>Import_O!F22</f>
        <v>0</v>
      </c>
      <c r="E27" s="675" t="e">
        <f t="shared" si="1"/>
        <v>#DIV/0!</v>
      </c>
    </row>
    <row r="28" spans="1:5" ht="16.5" thickBot="1" x14ac:dyDescent="0.3">
      <c r="A28" s="668" t="s">
        <v>465</v>
      </c>
      <c r="B28" s="683">
        <f>B21+B25+B26+B27</f>
        <v>0</v>
      </c>
      <c r="C28" s="670" t="e">
        <f t="shared" si="0"/>
        <v>#DIV/0!</v>
      </c>
      <c r="D28" s="671">
        <f>D21+D25+D26+D27</f>
        <v>0</v>
      </c>
      <c r="E28" s="684" t="e">
        <f t="shared" si="1"/>
        <v>#DIV/0!</v>
      </c>
    </row>
    <row r="29" spans="1:5" ht="16.5" thickBot="1" x14ac:dyDescent="0.3">
      <c r="A29" s="685" t="s">
        <v>466</v>
      </c>
      <c r="B29" s="686">
        <f>Import_O!D24</f>
        <v>0</v>
      </c>
      <c r="C29" s="687" t="e">
        <f t="shared" si="0"/>
        <v>#DIV/0!</v>
      </c>
      <c r="D29" s="686">
        <f>Import_O!F24</f>
        <v>0</v>
      </c>
      <c r="E29" s="688" t="e">
        <f t="shared" si="1"/>
        <v>#DIV/0!</v>
      </c>
    </row>
  </sheetData>
  <mergeCells count="5">
    <mergeCell ref="A5:E5"/>
    <mergeCell ref="A4:E4"/>
    <mergeCell ref="A8:A9"/>
    <mergeCell ref="B8:C8"/>
    <mergeCell ref="D8:E8"/>
  </mergeCells>
  <phoneticPr fontId="0" type="noConversion"/>
  <hyperlinks>
    <hyperlink ref="F1" location="TARTALOM!A1" display="TARTALOM!A1"/>
  </hyperlinks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9"/>
  <dimension ref="A1:H25"/>
  <sheetViews>
    <sheetView showGridLines="0" zoomScaleNormal="100" workbookViewId="0"/>
  </sheetViews>
  <sheetFormatPr defaultRowHeight="12.75" x14ac:dyDescent="0.2"/>
  <cols>
    <col min="1" max="1" width="17.109375" style="61" customWidth="1"/>
    <col min="2" max="2" width="17.6640625" style="61" customWidth="1"/>
    <col min="3" max="3" width="0.109375" style="61" hidden="1" customWidth="1"/>
    <col min="4" max="6" width="8.88671875" style="61"/>
    <col min="7" max="7" width="8.6640625" style="61" customWidth="1"/>
    <col min="8" max="16384" width="8.88671875" style="61"/>
  </cols>
  <sheetData>
    <row r="1" spans="1:8" ht="12.75" customHeight="1" x14ac:dyDescent="0.2">
      <c r="A1" s="52">
        <f>Alapa!C17</f>
        <v>0</v>
      </c>
      <c r="B1" s="8"/>
      <c r="C1" s="8"/>
      <c r="D1" s="340"/>
      <c r="E1" s="340"/>
      <c r="F1" s="340"/>
      <c r="G1" s="8"/>
      <c r="H1" s="33" t="s">
        <v>69</v>
      </c>
    </row>
    <row r="2" spans="1:8" ht="12.75" customHeight="1" x14ac:dyDescent="0.25">
      <c r="A2" s="8"/>
      <c r="B2" s="8"/>
      <c r="C2" s="8"/>
      <c r="D2" s="340"/>
      <c r="E2" s="340"/>
      <c r="F2" s="340"/>
      <c r="G2" s="8"/>
      <c r="H2" s="391" t="s">
        <v>1615</v>
      </c>
    </row>
    <row r="3" spans="1:8" ht="15" customHeight="1" x14ac:dyDescent="0.2">
      <c r="A3" s="11" t="str">
        <f>CONCATENATE("Üzleti év:   ",Alapa!$C$11)</f>
        <v xml:space="preserve">Üzleti év:   </v>
      </c>
      <c r="B3" s="8"/>
      <c r="C3" s="8"/>
      <c r="D3" s="340"/>
      <c r="E3" s="340"/>
      <c r="F3" s="340"/>
      <c r="G3" s="8"/>
    </row>
    <row r="4" spans="1:8" ht="15" customHeight="1" x14ac:dyDescent="0.2">
      <c r="A4" s="891" t="s">
        <v>174</v>
      </c>
      <c r="B4" s="934"/>
      <c r="C4" s="934"/>
      <c r="D4" s="934"/>
      <c r="E4" s="934"/>
      <c r="F4" s="934"/>
      <c r="G4" s="934"/>
    </row>
    <row r="5" spans="1:8" ht="15" customHeight="1" x14ac:dyDescent="0.2">
      <c r="A5" s="482"/>
      <c r="B5" s="484"/>
      <c r="C5" s="689"/>
      <c r="D5" s="689"/>
      <c r="E5" s="689"/>
      <c r="F5" s="689"/>
      <c r="G5" s="482"/>
    </row>
    <row r="6" spans="1:8" ht="15" customHeight="1" thickBot="1" x14ac:dyDescent="0.25">
      <c r="A6" s="482"/>
      <c r="B6" s="482"/>
      <c r="C6" s="482"/>
      <c r="D6" s="482"/>
      <c r="E6" s="482"/>
      <c r="F6" s="485"/>
      <c r="G6" s="96" t="str">
        <f>IF(Tartalom!$G$3=1,'Nyelv old'!$E$38,IF(Tartalom!H3=2,'Nyelv old'!$F$38,IF(Tartalom!H3=3,'Nyelv old'!$G$38,'Nyelv old'!$H$38)))</f>
        <v xml:space="preserve"> </v>
      </c>
    </row>
    <row r="7" spans="1:8" ht="13.5" customHeight="1" thickBot="1" x14ac:dyDescent="0.25">
      <c r="A7" s="965" t="s">
        <v>277</v>
      </c>
      <c r="B7" s="966"/>
      <c r="C7" s="690"/>
      <c r="D7" s="948" t="s">
        <v>912</v>
      </c>
      <c r="E7" s="949"/>
      <c r="F7" s="950" t="s">
        <v>800</v>
      </c>
      <c r="G7" s="949"/>
    </row>
    <row r="8" spans="1:8" ht="26.25" thickBot="1" x14ac:dyDescent="0.25">
      <c r="A8" s="967"/>
      <c r="B8" s="968"/>
      <c r="C8" s="691"/>
      <c r="D8" s="692" t="s">
        <v>412</v>
      </c>
      <c r="E8" s="693" t="s">
        <v>1224</v>
      </c>
      <c r="F8" s="692" t="s">
        <v>412</v>
      </c>
      <c r="G8" s="694" t="s">
        <v>1224</v>
      </c>
    </row>
    <row r="9" spans="1:8" ht="12.75" customHeight="1" x14ac:dyDescent="0.2">
      <c r="A9" s="969" t="s">
        <v>251</v>
      </c>
      <c r="B9" s="970"/>
      <c r="C9" s="695"/>
      <c r="D9" s="696">
        <f>Import_O!D24</f>
        <v>0</v>
      </c>
      <c r="E9" s="697">
        <v>100</v>
      </c>
      <c r="F9" s="698">
        <f>Import_O!F24</f>
        <v>0</v>
      </c>
      <c r="G9" s="699">
        <v>100</v>
      </c>
    </row>
    <row r="10" spans="1:8" ht="12.75" customHeight="1" x14ac:dyDescent="0.2">
      <c r="A10" s="960" t="s">
        <v>252</v>
      </c>
      <c r="B10" s="961"/>
      <c r="C10" s="700"/>
      <c r="D10" s="701">
        <f>Import_O!D46</f>
        <v>0</v>
      </c>
      <c r="E10" s="702" t="e">
        <f>D10/$D$9%</f>
        <v>#DIV/0!</v>
      </c>
      <c r="F10" s="703">
        <f>Import_O!F46</f>
        <v>0</v>
      </c>
      <c r="G10" s="704" t="e">
        <f>F10/$F$9%</f>
        <v>#DIV/0!</v>
      </c>
    </row>
    <row r="11" spans="1:8" ht="12.75" customHeight="1" x14ac:dyDescent="0.2">
      <c r="A11" s="960" t="s">
        <v>417</v>
      </c>
      <c r="B11" s="961"/>
      <c r="C11" s="700"/>
      <c r="D11" s="701">
        <f>Import_O!D47</f>
        <v>0</v>
      </c>
      <c r="E11" s="702" t="e">
        <f>D11/$D$9%</f>
        <v>#DIV/0!</v>
      </c>
      <c r="F11" s="703">
        <f>Import_O!F47</f>
        <v>0</v>
      </c>
      <c r="G11" s="704" t="e">
        <f>F11/$F$9%</f>
        <v>#DIV/0!</v>
      </c>
    </row>
    <row r="12" spans="1:8" ht="12.75" customHeight="1" x14ac:dyDescent="0.2">
      <c r="A12" s="960" t="s">
        <v>366</v>
      </c>
      <c r="B12" s="961"/>
      <c r="C12" s="700"/>
      <c r="D12" s="701">
        <f>Import_O!D48</f>
        <v>0</v>
      </c>
      <c r="E12" s="702" t="e">
        <f>D12/$D$9%</f>
        <v>#DIV/0!</v>
      </c>
      <c r="F12" s="703">
        <f>Import_O!F48</f>
        <v>0</v>
      </c>
      <c r="G12" s="704" t="e">
        <f>F12/$F$9%</f>
        <v>#DIV/0!</v>
      </c>
    </row>
    <row r="13" spans="1:8" ht="12.75" customHeight="1" x14ac:dyDescent="0.2">
      <c r="A13" s="960" t="s">
        <v>1192</v>
      </c>
      <c r="B13" s="961"/>
      <c r="C13" s="700"/>
      <c r="D13" s="701">
        <f>Import_O!D49</f>
        <v>0</v>
      </c>
      <c r="E13" s="702" t="e">
        <f>D13/$D$9%</f>
        <v>#DIV/0!</v>
      </c>
      <c r="F13" s="703">
        <f>Import_O!F49</f>
        <v>0</v>
      </c>
      <c r="G13" s="704" t="e">
        <f>F13/$F$9%</f>
        <v>#DIV/0!</v>
      </c>
    </row>
    <row r="14" spans="1:8" ht="12.75" customHeight="1" x14ac:dyDescent="0.2">
      <c r="A14" s="482"/>
      <c r="B14" s="482"/>
      <c r="C14" s="482"/>
      <c r="D14" s="482"/>
      <c r="E14" s="482"/>
      <c r="F14" s="482"/>
      <c r="G14" s="482"/>
    </row>
    <row r="15" spans="1:8" ht="12.75" customHeight="1" x14ac:dyDescent="0.2">
      <c r="A15" s="482"/>
      <c r="B15" s="482"/>
      <c r="C15" s="482"/>
      <c r="D15" s="482"/>
      <c r="E15" s="482"/>
      <c r="F15" s="482"/>
      <c r="G15" s="482"/>
    </row>
    <row r="16" spans="1:8" ht="12.75" customHeight="1" x14ac:dyDescent="0.2">
      <c r="A16" s="644"/>
      <c r="B16" s="644"/>
      <c r="C16" s="644"/>
      <c r="D16" s="705"/>
      <c r="E16" s="647"/>
      <c r="F16" s="705"/>
      <c r="G16" s="647"/>
    </row>
    <row r="17" spans="1:7" ht="12.75" customHeight="1" x14ac:dyDescent="0.2">
      <c r="A17" s="962" t="s">
        <v>1225</v>
      </c>
      <c r="B17" s="934"/>
      <c r="C17" s="934"/>
      <c r="D17" s="934"/>
      <c r="E17" s="934"/>
      <c r="F17" s="934"/>
      <c r="G17" s="934"/>
    </row>
    <row r="18" spans="1:7" ht="12.75" customHeight="1" x14ac:dyDescent="0.2">
      <c r="A18" s="644"/>
      <c r="B18" s="644"/>
      <c r="C18" s="644"/>
      <c r="D18" s="705"/>
      <c r="E18" s="647"/>
      <c r="F18" s="705"/>
      <c r="G18" s="647"/>
    </row>
    <row r="19" spans="1:7" ht="15" customHeight="1" thickBot="1" x14ac:dyDescent="0.25">
      <c r="A19" s="482"/>
      <c r="B19" s="482"/>
      <c r="C19" s="482"/>
      <c r="D19" s="482"/>
      <c r="E19" s="482"/>
      <c r="F19" s="482"/>
      <c r="G19" s="96" t="str">
        <f>IF(Tartalom!$G$3=1,'Nyelv old'!$E$38,IF(Tartalom!H16=2,'Nyelv old'!$F$38,IF(Tartalom!H16=3,'Nyelv old'!$G$38,'Nyelv old'!$H$38)))</f>
        <v xml:space="preserve"> </v>
      </c>
    </row>
    <row r="20" spans="1:7" ht="15" customHeight="1" x14ac:dyDescent="0.2">
      <c r="A20" s="963" t="s">
        <v>572</v>
      </c>
      <c r="B20" s="706" t="s">
        <v>1220</v>
      </c>
      <c r="C20" s="707"/>
      <c r="D20" s="708">
        <f>Import_O!D24</f>
        <v>0</v>
      </c>
      <c r="E20" s="951" t="e">
        <f>D20/D21%</f>
        <v>#DIV/0!</v>
      </c>
      <c r="F20" s="708">
        <f>Import_O!F24</f>
        <v>0</v>
      </c>
      <c r="G20" s="953" t="e">
        <f>F20/F21%</f>
        <v>#DIV/0!</v>
      </c>
    </row>
    <row r="21" spans="1:7" ht="15" customHeight="1" x14ac:dyDescent="0.2">
      <c r="A21" s="964"/>
      <c r="B21" s="709" t="s">
        <v>1249</v>
      </c>
      <c r="C21" s="512"/>
      <c r="D21" s="710">
        <f>Import_O!D5</f>
        <v>0</v>
      </c>
      <c r="E21" s="952"/>
      <c r="F21" s="710">
        <f>Import_O!F5</f>
        <v>0</v>
      </c>
      <c r="G21" s="954"/>
    </row>
    <row r="22" spans="1:7" ht="15" customHeight="1" x14ac:dyDescent="0.2">
      <c r="A22" s="955" t="s">
        <v>1221</v>
      </c>
      <c r="B22" s="574" t="s">
        <v>1220</v>
      </c>
      <c r="C22" s="711"/>
      <c r="D22" s="577">
        <f>Import_O!D24</f>
        <v>0</v>
      </c>
      <c r="E22" s="956" t="e">
        <f>D22/D23%</f>
        <v>#DIV/0!</v>
      </c>
      <c r="F22" s="577">
        <f>Import_O!F24</f>
        <v>0</v>
      </c>
      <c r="G22" s="958" t="e">
        <f>F22/F23%</f>
        <v>#DIV/0!</v>
      </c>
    </row>
    <row r="23" spans="1:7" ht="15" customHeight="1" x14ac:dyDescent="0.2">
      <c r="A23" s="955"/>
      <c r="B23" s="571" t="s">
        <v>1239</v>
      </c>
      <c r="C23" s="712"/>
      <c r="D23" s="578">
        <f>Import_M!D63</f>
        <v>0</v>
      </c>
      <c r="E23" s="957"/>
      <c r="F23" s="578">
        <f>Import_M!F63</f>
        <v>0</v>
      </c>
      <c r="G23" s="959"/>
    </row>
    <row r="24" spans="1:7" ht="15" customHeight="1" x14ac:dyDescent="0.2">
      <c r="A24" s="942" t="s">
        <v>1222</v>
      </c>
      <c r="B24" s="579" t="s">
        <v>1220</v>
      </c>
      <c r="C24" s="512"/>
      <c r="D24" s="713">
        <f>Import_O!D24</f>
        <v>0</v>
      </c>
      <c r="E24" s="944" t="e">
        <f>D24/D25%</f>
        <v>#DIV/0!</v>
      </c>
      <c r="F24" s="713">
        <f>Import_O!F24</f>
        <v>0</v>
      </c>
      <c r="G24" s="946" t="e">
        <f>F24/F25%</f>
        <v>#DIV/0!</v>
      </c>
    </row>
    <row r="25" spans="1:7" ht="12.75" customHeight="1" thickBot="1" x14ac:dyDescent="0.25">
      <c r="A25" s="943"/>
      <c r="B25" s="564" t="s">
        <v>1223</v>
      </c>
      <c r="C25" s="714"/>
      <c r="D25" s="715">
        <f>Import_M!D62</f>
        <v>0</v>
      </c>
      <c r="E25" s="945"/>
      <c r="F25" s="715">
        <f>Import_M!F62</f>
        <v>0</v>
      </c>
      <c r="G25" s="947"/>
    </row>
  </sheetData>
  <mergeCells count="19">
    <mergeCell ref="G22:G23"/>
    <mergeCell ref="A13:B13"/>
    <mergeCell ref="A17:G17"/>
    <mergeCell ref="A20:A21"/>
    <mergeCell ref="A7:B8"/>
    <mergeCell ref="A9:B9"/>
    <mergeCell ref="A10:B10"/>
    <mergeCell ref="A11:B11"/>
    <mergeCell ref="A12:B12"/>
    <mergeCell ref="A24:A25"/>
    <mergeCell ref="E24:E25"/>
    <mergeCell ref="G24:G25"/>
    <mergeCell ref="A4:G4"/>
    <mergeCell ref="D7:E7"/>
    <mergeCell ref="F7:G7"/>
    <mergeCell ref="E20:E21"/>
    <mergeCell ref="G20:G21"/>
    <mergeCell ref="A22:A23"/>
    <mergeCell ref="E22:E23"/>
  </mergeCells>
  <phoneticPr fontId="0" type="noConversion"/>
  <hyperlinks>
    <hyperlink ref="H1" location="TARTALOM!A1" display="TARTALOM!A1"/>
  </hyperlink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G21"/>
  <sheetViews>
    <sheetView showGridLines="0" zoomScaleNormal="100" workbookViewId="0"/>
  </sheetViews>
  <sheetFormatPr defaultRowHeight="15.75" x14ac:dyDescent="0.25"/>
  <cols>
    <col min="1" max="1" width="42.6640625" style="37" customWidth="1"/>
    <col min="2" max="16384" width="8.88671875" style="32"/>
  </cols>
  <sheetData>
    <row r="1" spans="1:7" ht="16.5" x14ac:dyDescent="0.3">
      <c r="A1" s="38" t="s">
        <v>3</v>
      </c>
      <c r="B1" s="39"/>
      <c r="C1" s="40"/>
      <c r="D1" s="40"/>
      <c r="E1" s="40"/>
    </row>
    <row r="2" spans="1:7" ht="16.5" customHeight="1" x14ac:dyDescent="0.25">
      <c r="A2" s="41"/>
      <c r="B2" s="41"/>
      <c r="C2" s="41"/>
      <c r="D2" s="41"/>
      <c r="E2" s="41"/>
      <c r="G2" s="392" t="s">
        <v>1615</v>
      </c>
    </row>
    <row r="3" spans="1:7" x14ac:dyDescent="0.25">
      <c r="A3" s="41" t="s">
        <v>249</v>
      </c>
      <c r="B3" s="42"/>
      <c r="C3" s="43"/>
      <c r="D3" s="43"/>
      <c r="E3" s="43"/>
    </row>
    <row r="4" spans="1:7" x14ac:dyDescent="0.25">
      <c r="A4" s="44" t="str">
        <f>"Ügyfél:   "&amp;Alapa!C17</f>
        <v xml:space="preserve">Ügyfél:   </v>
      </c>
      <c r="B4" s="45" t="s">
        <v>671</v>
      </c>
      <c r="C4" s="46"/>
      <c r="D4" s="47">
        <f>Alapa!C15</f>
        <v>0</v>
      </c>
      <c r="E4" s="94"/>
    </row>
    <row r="5" spans="1:7" x14ac:dyDescent="0.25">
      <c r="A5" s="48" t="str">
        <f>"Fordulónap: "&amp;Alapa!C12</f>
        <v xml:space="preserve">Fordulónap: </v>
      </c>
      <c r="B5" s="45" t="s">
        <v>672</v>
      </c>
      <c r="C5" s="49"/>
      <c r="D5" s="50" t="e">
        <f>VLOOKUP(F5,Alapa!$G$2:$H$22,2)</f>
        <v>#N/A</v>
      </c>
      <c r="E5" s="53"/>
      <c r="F5" s="32">
        <v>1</v>
      </c>
    </row>
    <row r="6" spans="1:7" x14ac:dyDescent="0.25">
      <c r="A6" s="51"/>
      <c r="B6" s="45" t="s">
        <v>675</v>
      </c>
      <c r="C6" s="49">
        <f>Alapa!$J$2</f>
        <v>0</v>
      </c>
      <c r="D6" s="50"/>
      <c r="E6" s="53"/>
    </row>
    <row r="7" spans="1:7" ht="16.5" thickBot="1" x14ac:dyDescent="0.3">
      <c r="A7" s="51"/>
      <c r="B7" s="52"/>
      <c r="C7" s="52"/>
      <c r="D7" s="53"/>
      <c r="E7" s="53"/>
    </row>
    <row r="8" spans="1:7" ht="16.5" x14ac:dyDescent="0.3">
      <c r="A8" s="54" t="s">
        <v>714</v>
      </c>
      <c r="B8" s="55" t="s">
        <v>912</v>
      </c>
      <c r="C8" s="55" t="s">
        <v>800</v>
      </c>
      <c r="D8" s="56" t="s">
        <v>673</v>
      </c>
      <c r="E8" s="394"/>
      <c r="F8" s="33" t="s">
        <v>69</v>
      </c>
    </row>
    <row r="9" spans="1:7" ht="16.5" x14ac:dyDescent="0.3">
      <c r="A9" s="57"/>
      <c r="B9" s="58"/>
      <c r="C9" s="58"/>
      <c r="D9" s="34"/>
      <c r="E9" s="394"/>
    </row>
    <row r="10" spans="1:7" ht="16.5" x14ac:dyDescent="0.3">
      <c r="A10" s="437" t="s">
        <v>132</v>
      </c>
      <c r="B10" s="435" t="str">
        <f>IF(Import_M!D62=Import_M!D111,"OK","HIBA!!!")</f>
        <v>OK</v>
      </c>
      <c r="C10" s="435" t="str">
        <f>IF(Import_M!F62=Import_M!F111,"OK","HIBA!!!")</f>
        <v>OK</v>
      </c>
      <c r="D10" s="34"/>
      <c r="E10" s="394"/>
    </row>
    <row r="11" spans="1:7" ht="16.5" x14ac:dyDescent="0.3">
      <c r="A11" s="437"/>
      <c r="B11" s="435"/>
      <c r="C11" s="435"/>
      <c r="D11" s="34"/>
      <c r="E11" s="394"/>
    </row>
    <row r="12" spans="1:7" ht="16.5" x14ac:dyDescent="0.3">
      <c r="A12" s="437" t="s">
        <v>1614</v>
      </c>
      <c r="B12" s="435" t="str">
        <f>IF(Import_M!D73=Import_O!D49,"OK","HIBA!!!")</f>
        <v>OK</v>
      </c>
      <c r="C12" s="435" t="str">
        <f>IF(Import_M!F73=Import_O!F49,"OK","HIBA!!!")</f>
        <v>OK</v>
      </c>
      <c r="D12" s="34"/>
      <c r="E12" s="394"/>
    </row>
    <row r="13" spans="1:7" ht="16.5" x14ac:dyDescent="0.3">
      <c r="A13" s="437"/>
      <c r="B13" s="435"/>
      <c r="C13" s="435"/>
      <c r="D13" s="34"/>
      <c r="E13" s="394"/>
    </row>
    <row r="14" spans="1:7" ht="16.5" x14ac:dyDescent="0.3">
      <c r="A14" s="437" t="s">
        <v>676</v>
      </c>
      <c r="B14" s="435" t="str">
        <f>IF(Import_M!D11+Import_M!D19+Import_M!D29=Import_M!D71,"OK","HIBA")</f>
        <v>OK</v>
      </c>
      <c r="C14" s="435" t="str">
        <f>IF(Import_M!F11+Import_M!F19+Import_M!F29=Import_M!F71,"OK","HIBA")</f>
        <v>OK</v>
      </c>
      <c r="D14" s="34"/>
      <c r="E14" s="394"/>
    </row>
    <row r="15" spans="1:7" ht="16.5" x14ac:dyDescent="0.3">
      <c r="A15" s="437"/>
      <c r="B15" s="435"/>
      <c r="C15" s="435"/>
      <c r="D15" s="34"/>
      <c r="E15" s="394"/>
    </row>
    <row r="16" spans="1:7" ht="16.5" x14ac:dyDescent="0.3">
      <c r="A16" s="437" t="s">
        <v>677</v>
      </c>
      <c r="B16" s="435"/>
      <c r="C16" s="435" t="str">
        <f>IF(Import_M!F34+Import_M!F35+Import_M!F36-Import_M!D34-Import_M!D35-Import_M!D36=Import_O!F6,"OK","HIBA!!!")</f>
        <v>OK</v>
      </c>
      <c r="D16" s="34"/>
      <c r="E16" s="394"/>
    </row>
    <row r="17" spans="1:6" ht="16.5" x14ac:dyDescent="0.3">
      <c r="A17" s="437"/>
      <c r="B17" s="435"/>
      <c r="C17" s="435"/>
      <c r="D17" s="34"/>
      <c r="E17" s="394"/>
    </row>
    <row r="18" spans="1:6" ht="16.5" x14ac:dyDescent="0.3">
      <c r="A18" s="438" t="s">
        <v>410</v>
      </c>
      <c r="B18" s="439"/>
      <c r="C18" s="440" t="str">
        <f>'B-03-11'!I42</f>
        <v>OK</v>
      </c>
      <c r="D18" s="34"/>
      <c r="E18" s="394"/>
    </row>
    <row r="19" spans="1:6" ht="16.5" x14ac:dyDescent="0.3">
      <c r="A19" s="437"/>
      <c r="B19" s="436"/>
      <c r="C19" s="435"/>
      <c r="D19" s="34"/>
      <c r="E19" s="394"/>
    </row>
    <row r="20" spans="1:6" ht="16.5" x14ac:dyDescent="0.3">
      <c r="A20" s="438" t="s">
        <v>1616</v>
      </c>
      <c r="B20" s="440" t="str">
        <f>IF(Import_O!D49=Import_F!D44,"OK","HIBA!!!")</f>
        <v>OK</v>
      </c>
      <c r="C20" s="440" t="str">
        <f>IF(Import_O!F49=Import_F!F44,"OK","HIBA!!!")</f>
        <v>OK</v>
      </c>
      <c r="D20" s="34"/>
      <c r="E20" s="394"/>
      <c r="F20" s="35" t="s">
        <v>288</v>
      </c>
    </row>
    <row r="21" spans="1:6" ht="50.25" thickBot="1" x14ac:dyDescent="0.35">
      <c r="A21" s="441" t="s">
        <v>1617</v>
      </c>
      <c r="B21" s="442" t="str">
        <f>IF((Import_O!D16+Import_O!D20+Import_O!D21-Import_O!D8)=(Import_F!D9+Import_F!D14),"OK","HIBA!!!")</f>
        <v>OK</v>
      </c>
      <c r="C21" s="442" t="str">
        <f>IF((Import_O!F16+Import_O!F20+Import_O!F21-Import_O!F8)=(Import_F!F6+Import_F!F7+Import_F!F8+Import_F!F11+Import_F!F12+Import_F!F13),"OK","HIBA!!!")</f>
        <v>OK</v>
      </c>
      <c r="D21" s="36"/>
      <c r="E21" s="394"/>
    </row>
  </sheetData>
  <phoneticPr fontId="0" type="noConversion"/>
  <hyperlinks>
    <hyperlink ref="F20" location="'B-03-11'!A1" display="Cash-Flow"/>
    <hyperlink ref="F8" location="TARTALOM!A1" display="TARTALOM!A1"/>
  </hyperlink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&amp;L&amp;"Arial Narrow,Normál"&amp;8&amp;F/&amp;A&amp;C&amp;"Arial Narrow,Normál"&amp;8&amp;P/&amp;N&amp;R&amp;"Arial Narrow,Normál"&amp;8DigitAudit/AuditDok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0"/>
  <dimension ref="A1:E24"/>
  <sheetViews>
    <sheetView showGridLines="0" workbookViewId="0"/>
  </sheetViews>
  <sheetFormatPr defaultRowHeight="15.75" x14ac:dyDescent="0.25"/>
  <cols>
    <col min="1" max="1" width="37.44140625" style="32" customWidth="1"/>
    <col min="2" max="2" width="10.6640625" style="344" customWidth="1"/>
    <col min="3" max="3" width="8.88671875" style="344"/>
    <col min="4" max="4" width="8.6640625" style="345" customWidth="1"/>
    <col min="5" max="16384" width="8.88671875" style="32"/>
  </cols>
  <sheetData>
    <row r="1" spans="1:5" x14ac:dyDescent="0.25">
      <c r="A1" s="53">
        <f>Alapa!C17</f>
        <v>0</v>
      </c>
      <c r="B1" s="346"/>
      <c r="C1" s="346"/>
      <c r="D1" s="347"/>
      <c r="E1" s="33" t="s">
        <v>69</v>
      </c>
    </row>
    <row r="2" spans="1:5" x14ac:dyDescent="0.25">
      <c r="A2" s="11" t="str">
        <f>CONCATENATE("Üzleti év:   ",Alapa!$C$11)</f>
        <v xml:space="preserve">Üzleti év:   </v>
      </c>
      <c r="B2" s="346"/>
      <c r="C2" s="346"/>
      <c r="D2" s="347"/>
      <c r="E2" s="391"/>
    </row>
    <row r="3" spans="1:5" ht="15" customHeight="1" x14ac:dyDescent="0.25">
      <c r="A3" s="67"/>
      <c r="B3" s="346"/>
      <c r="C3" s="346"/>
      <c r="D3" s="347"/>
    </row>
    <row r="4" spans="1:5" ht="15" customHeight="1" x14ac:dyDescent="0.25">
      <c r="A4" s="971" t="s">
        <v>2</v>
      </c>
      <c r="B4" s="934"/>
      <c r="C4" s="934"/>
      <c r="D4" s="934"/>
    </row>
    <row r="5" spans="1:5" ht="15" customHeight="1" x14ac:dyDescent="0.25">
      <c r="A5" s="594"/>
      <c r="B5" s="716"/>
      <c r="C5" s="716"/>
      <c r="D5" s="717"/>
    </row>
    <row r="6" spans="1:5" ht="15" customHeight="1" thickBot="1" x14ac:dyDescent="0.3">
      <c r="A6" s="594"/>
      <c r="B6" s="716"/>
      <c r="C6" s="717"/>
      <c r="D6" s="96" t="str">
        <f>IF(Tartalom!$G$3=1,'Nyelv old'!$E$38,IF(Tartalom!E3=2,'Nyelv old'!$F$38,IF(Tartalom!E3=3,'Nyelv old'!$G$38,'Nyelv old'!$H$38)))</f>
        <v xml:space="preserve"> </v>
      </c>
    </row>
    <row r="7" spans="1:5" ht="16.5" thickBot="1" x14ac:dyDescent="0.3">
      <c r="A7" s="718" t="s">
        <v>1233</v>
      </c>
      <c r="B7" s="719" t="s">
        <v>912</v>
      </c>
      <c r="C7" s="719" t="s">
        <v>800</v>
      </c>
      <c r="D7" s="720" t="s">
        <v>539</v>
      </c>
    </row>
    <row r="8" spans="1:5" x14ac:dyDescent="0.25">
      <c r="A8" s="546" t="s">
        <v>1231</v>
      </c>
      <c r="B8" s="721">
        <f>Import_O!D11</f>
        <v>0</v>
      </c>
      <c r="C8" s="721">
        <f>Import_O!F11</f>
        <v>0</v>
      </c>
      <c r="D8" s="722">
        <f>IF(B8&lt;&gt;0,C8/B8%,0)</f>
        <v>0</v>
      </c>
    </row>
    <row r="9" spans="1:5" x14ac:dyDescent="0.25">
      <c r="A9" s="531" t="s">
        <v>667</v>
      </c>
      <c r="B9" s="723">
        <f>Import_O!D12</f>
        <v>0</v>
      </c>
      <c r="C9" s="723">
        <f>Import_O!F12</f>
        <v>0</v>
      </c>
      <c r="D9" s="724">
        <f t="shared" ref="D9:D22" si="0">IF(B9&lt;&gt;0,C9/B9%,0)</f>
        <v>0</v>
      </c>
    </row>
    <row r="10" spans="1:5" x14ac:dyDescent="0.25">
      <c r="A10" s="552" t="s">
        <v>1213</v>
      </c>
      <c r="B10" s="723">
        <f>Import_O!D13</f>
        <v>0</v>
      </c>
      <c r="C10" s="723">
        <f>Import_O!F13</f>
        <v>0</v>
      </c>
      <c r="D10" s="724">
        <f t="shared" si="0"/>
        <v>0</v>
      </c>
    </row>
    <row r="11" spans="1:5" x14ac:dyDescent="0.25">
      <c r="A11" s="531" t="s">
        <v>1214</v>
      </c>
      <c r="B11" s="723">
        <f>Import_O!D14</f>
        <v>0</v>
      </c>
      <c r="C11" s="723">
        <f>Import_O!F14</f>
        <v>0</v>
      </c>
      <c r="D11" s="724">
        <f t="shared" si="0"/>
        <v>0</v>
      </c>
    </row>
    <row r="12" spans="1:5" x14ac:dyDescent="0.25">
      <c r="A12" s="549" t="s">
        <v>616</v>
      </c>
      <c r="B12" s="725">
        <f>Import_O!D15</f>
        <v>0</v>
      </c>
      <c r="C12" s="725">
        <f>Import_O!F15</f>
        <v>0</v>
      </c>
      <c r="D12" s="726">
        <f t="shared" si="0"/>
        <v>0</v>
      </c>
    </row>
    <row r="13" spans="1:5" x14ac:dyDescent="0.25">
      <c r="A13" s="548" t="s">
        <v>833</v>
      </c>
      <c r="B13" s="727">
        <f>Import_O!D16</f>
        <v>0</v>
      </c>
      <c r="C13" s="727">
        <f>Import_O!F16</f>
        <v>0</v>
      </c>
      <c r="D13" s="728">
        <f t="shared" si="0"/>
        <v>0</v>
      </c>
    </row>
    <row r="14" spans="1:5" x14ac:dyDescent="0.25">
      <c r="A14" s="546" t="s">
        <v>449</v>
      </c>
      <c r="B14" s="721">
        <f>Import_O!D17</f>
        <v>0</v>
      </c>
      <c r="C14" s="721">
        <f>Import_O!F17</f>
        <v>0</v>
      </c>
      <c r="D14" s="722">
        <f t="shared" si="0"/>
        <v>0</v>
      </c>
    </row>
    <row r="15" spans="1:5" x14ac:dyDescent="0.25">
      <c r="A15" s="531" t="s">
        <v>635</v>
      </c>
      <c r="B15" s="723">
        <f>Import_O!D18</f>
        <v>0</v>
      </c>
      <c r="C15" s="723">
        <f>Import_O!F18</f>
        <v>0</v>
      </c>
      <c r="D15" s="724">
        <f t="shared" si="0"/>
        <v>0</v>
      </c>
    </row>
    <row r="16" spans="1:5" x14ac:dyDescent="0.25">
      <c r="A16" s="549" t="s">
        <v>636</v>
      </c>
      <c r="B16" s="725">
        <f>Import_O!D19</f>
        <v>0</v>
      </c>
      <c r="C16" s="725">
        <f>Import_O!F19</f>
        <v>0</v>
      </c>
      <c r="D16" s="726">
        <f t="shared" si="0"/>
        <v>0</v>
      </c>
    </row>
    <row r="17" spans="1:4" x14ac:dyDescent="0.25">
      <c r="A17" s="548" t="s">
        <v>834</v>
      </c>
      <c r="B17" s="727">
        <f>Import_O!D20</f>
        <v>0</v>
      </c>
      <c r="C17" s="727">
        <f>Import_O!F20</f>
        <v>0</v>
      </c>
      <c r="D17" s="728">
        <f t="shared" si="0"/>
        <v>0</v>
      </c>
    </row>
    <row r="18" spans="1:4" x14ac:dyDescent="0.25">
      <c r="A18" s="546" t="s">
        <v>464</v>
      </c>
      <c r="B18" s="723">
        <f>Import_O!D21</f>
        <v>0</v>
      </c>
      <c r="C18" s="723">
        <f>Import_O!F21</f>
        <v>0</v>
      </c>
      <c r="D18" s="722">
        <f t="shared" si="0"/>
        <v>0</v>
      </c>
    </row>
    <row r="19" spans="1:4" x14ac:dyDescent="0.25">
      <c r="A19" s="531" t="s">
        <v>283</v>
      </c>
      <c r="B19" s="723">
        <f>Import_O!D22</f>
        <v>0</v>
      </c>
      <c r="C19" s="723">
        <f>Import_O!F22</f>
        <v>0</v>
      </c>
      <c r="D19" s="724">
        <f t="shared" si="0"/>
        <v>0</v>
      </c>
    </row>
    <row r="20" spans="1:4" x14ac:dyDescent="0.25">
      <c r="A20" s="548" t="s">
        <v>835</v>
      </c>
      <c r="B20" s="727">
        <f>B13+B17+B18+B19</f>
        <v>0</v>
      </c>
      <c r="C20" s="727">
        <f>C13+C17+C18+C19</f>
        <v>0</v>
      </c>
      <c r="D20" s="728">
        <f t="shared" si="0"/>
        <v>0</v>
      </c>
    </row>
    <row r="21" spans="1:4" x14ac:dyDescent="0.25">
      <c r="A21" s="729" t="s">
        <v>686</v>
      </c>
      <c r="B21" s="723">
        <f>Import_O!D45</f>
        <v>0</v>
      </c>
      <c r="C21" s="723">
        <f>Import_O!F45</f>
        <v>0</v>
      </c>
      <c r="D21" s="724">
        <f t="shared" si="0"/>
        <v>0</v>
      </c>
    </row>
    <row r="22" spans="1:4" ht="16.5" thickBot="1" x14ac:dyDescent="0.3">
      <c r="A22" s="730" t="s">
        <v>836</v>
      </c>
      <c r="B22" s="731">
        <f>SUM(B20:B21)</f>
        <v>0</v>
      </c>
      <c r="C22" s="731">
        <f>SUM(C20:C21)</f>
        <v>0</v>
      </c>
      <c r="D22" s="732">
        <f t="shared" si="0"/>
        <v>0</v>
      </c>
    </row>
    <row r="23" spans="1:4" ht="16.5" x14ac:dyDescent="0.3">
      <c r="A23" s="31"/>
    </row>
    <row r="24" spans="1:4" ht="16.5" x14ac:dyDescent="0.3">
      <c r="A24" s="31"/>
    </row>
  </sheetData>
  <mergeCells count="1">
    <mergeCell ref="A4:D4"/>
  </mergeCells>
  <phoneticPr fontId="0" type="noConversion"/>
  <hyperlinks>
    <hyperlink ref="E1" location="TARTALOM!A1" display="TARTALOM!A1"/>
  </hyperlinks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1">
    <pageSetUpPr fitToPage="1"/>
  </sheetPr>
  <dimension ref="A1:L36"/>
  <sheetViews>
    <sheetView showGridLines="0" zoomScaleNormal="100" workbookViewId="0"/>
  </sheetViews>
  <sheetFormatPr defaultRowHeight="12.75" x14ac:dyDescent="0.2"/>
  <cols>
    <col min="1" max="1" width="22" style="216" customWidth="1"/>
    <col min="2" max="2" width="30.33203125" style="216" customWidth="1"/>
    <col min="3" max="3" width="1.5546875" style="216" customWidth="1"/>
    <col min="4" max="4" width="9" style="216" customWidth="1"/>
    <col min="5" max="5" width="1.5546875" style="216" customWidth="1"/>
    <col min="6" max="6" width="7" style="216" customWidth="1"/>
    <col min="7" max="7" width="2.109375" style="216" customWidth="1"/>
    <col min="8" max="8" width="7.77734375" style="216" customWidth="1"/>
    <col min="9" max="9" width="2.33203125" style="216" customWidth="1"/>
    <col min="10" max="16384" width="8.88671875" style="216"/>
  </cols>
  <sheetData>
    <row r="1" spans="1:12" x14ac:dyDescent="0.2">
      <c r="A1" s="52">
        <f>Alapa!C17</f>
        <v>0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33" t="s">
        <v>69</v>
      </c>
    </row>
    <row r="2" spans="1:12" ht="15.75" x14ac:dyDescent="0.25">
      <c r="A2" s="257"/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391" t="s">
        <v>1615</v>
      </c>
    </row>
    <row r="3" spans="1:12" x14ac:dyDescent="0.2">
      <c r="A3" s="11" t="str">
        <f>CONCATENATE("Üzleti év:   ",Alapa!$C$11)</f>
        <v xml:space="preserve">Üzleti év:   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</row>
    <row r="4" spans="1:12" ht="16.5" x14ac:dyDescent="0.3">
      <c r="A4" s="757" t="s">
        <v>633</v>
      </c>
      <c r="B4" s="784"/>
      <c r="C4" s="784"/>
      <c r="D4" s="784"/>
      <c r="E4" s="784"/>
      <c r="F4" s="784"/>
      <c r="G4" s="784"/>
      <c r="H4" s="784"/>
      <c r="I4" s="784"/>
      <c r="J4" s="784"/>
      <c r="K4" s="784"/>
    </row>
    <row r="5" spans="1:12" x14ac:dyDescent="0.2">
      <c r="A5" s="11"/>
      <c r="B5" s="257"/>
      <c r="C5" s="257"/>
      <c r="D5" s="257"/>
      <c r="E5" s="257"/>
      <c r="F5" s="257"/>
      <c r="G5" s="257"/>
      <c r="H5" s="257"/>
      <c r="I5" s="257"/>
      <c r="J5" s="257"/>
      <c r="K5" s="257"/>
    </row>
    <row r="6" spans="1:12" ht="13.5" thickBot="1" x14ac:dyDescent="0.25">
      <c r="A6" s="257"/>
      <c r="B6" s="257"/>
      <c r="C6" s="257"/>
      <c r="D6" s="257"/>
      <c r="E6" s="257"/>
      <c r="F6" s="257"/>
      <c r="G6" s="257"/>
      <c r="H6" s="257"/>
      <c r="I6" s="257"/>
      <c r="J6" s="128"/>
      <c r="K6" s="96" t="str">
        <f>IF(Tartalom!G3=1,'Nyelv old'!$E$38,IF(Tartalom!G3=2,'Nyelv old'!$F$38,IF(Tartalom!G3=3,'Nyelv old'!$G$38,'Nyelv old'!$H$38)))</f>
        <v xml:space="preserve"> </v>
      </c>
    </row>
    <row r="7" spans="1:12" x14ac:dyDescent="0.2">
      <c r="A7" s="862" t="s">
        <v>86</v>
      </c>
      <c r="B7" s="988" t="s">
        <v>87</v>
      </c>
      <c r="C7" s="865" t="s">
        <v>912</v>
      </c>
      <c r="D7" s="865"/>
      <c r="E7" s="865"/>
      <c r="F7" s="865"/>
      <c r="G7" s="865" t="s">
        <v>800</v>
      </c>
      <c r="H7" s="865"/>
      <c r="I7" s="865"/>
      <c r="J7" s="865"/>
      <c r="K7" s="348" t="s">
        <v>219</v>
      </c>
    </row>
    <row r="8" spans="1:12" ht="13.5" thickBot="1" x14ac:dyDescent="0.25">
      <c r="A8" s="987"/>
      <c r="B8" s="989"/>
      <c r="C8" s="989" t="s">
        <v>412</v>
      </c>
      <c r="D8" s="989"/>
      <c r="E8" s="989"/>
      <c r="F8" s="349" t="s">
        <v>220</v>
      </c>
      <c r="G8" s="989" t="s">
        <v>412</v>
      </c>
      <c r="H8" s="989"/>
      <c r="I8" s="989"/>
      <c r="J8" s="349" t="s">
        <v>220</v>
      </c>
      <c r="K8" s="350" t="s">
        <v>220</v>
      </c>
    </row>
    <row r="9" spans="1:12" x14ac:dyDescent="0.2">
      <c r="A9" s="983" t="s">
        <v>221</v>
      </c>
      <c r="B9" s="326" t="s">
        <v>1133</v>
      </c>
      <c r="C9" s="351"/>
      <c r="D9" s="734">
        <f>Import_M!D3</f>
        <v>0</v>
      </c>
      <c r="E9" s="735" t="s">
        <v>986</v>
      </c>
      <c r="F9" s="984">
        <f>IF(D10=0,0,(D9/D10)*100)</f>
        <v>0</v>
      </c>
      <c r="G9" s="736"/>
      <c r="H9" s="734">
        <f>Import_M!F3</f>
        <v>0</v>
      </c>
      <c r="I9" s="341"/>
      <c r="J9" s="985">
        <f>IF(H10=0,0,(H9/H10)*100)</f>
        <v>0</v>
      </c>
      <c r="K9" s="986">
        <f>IF(F9=0,0,((J9)/(F9)*100))</f>
        <v>0</v>
      </c>
    </row>
    <row r="10" spans="1:12" x14ac:dyDescent="0.2">
      <c r="A10" s="981"/>
      <c r="B10" s="327" t="s">
        <v>222</v>
      </c>
      <c r="C10" s="352"/>
      <c r="D10" s="615">
        <f>Import_M!D62</f>
        <v>0</v>
      </c>
      <c r="E10" s="737"/>
      <c r="F10" s="974"/>
      <c r="G10" s="738"/>
      <c r="H10" s="615">
        <f>Import_M!F62</f>
        <v>0</v>
      </c>
      <c r="I10" s="257"/>
      <c r="J10" s="976"/>
      <c r="K10" s="982"/>
    </row>
    <row r="11" spans="1:12" x14ac:dyDescent="0.2">
      <c r="A11" s="981" t="s">
        <v>223</v>
      </c>
      <c r="B11" s="353" t="s">
        <v>224</v>
      </c>
      <c r="C11" s="354"/>
      <c r="D11" s="739">
        <f>Import_M!D31+Import_M!D58</f>
        <v>0</v>
      </c>
      <c r="E11" s="740"/>
      <c r="F11" s="974">
        <f>IF(D12=0,0,(D11/D12)*100)</f>
        <v>0</v>
      </c>
      <c r="G11" s="741"/>
      <c r="H11" s="739">
        <f>Import_M!F31+Import_M!F58</f>
        <v>0</v>
      </c>
      <c r="I11" s="342"/>
      <c r="J11" s="976">
        <f>IF(H12=0,0,(H11/H12)*100)</f>
        <v>0</v>
      </c>
      <c r="K11" s="982">
        <f>IF(F11=0,0,(J11/F11)*100)</f>
        <v>0</v>
      </c>
    </row>
    <row r="12" spans="1:12" x14ac:dyDescent="0.2">
      <c r="A12" s="981"/>
      <c r="B12" s="88" t="s">
        <v>222</v>
      </c>
      <c r="C12" s="352"/>
      <c r="D12" s="615">
        <f>Import_M!D62</f>
        <v>0</v>
      </c>
      <c r="E12" s="737"/>
      <c r="F12" s="974"/>
      <c r="G12" s="742"/>
      <c r="H12" s="615">
        <f>Import_M!F62</f>
        <v>0</v>
      </c>
      <c r="I12" s="85"/>
      <c r="J12" s="976"/>
      <c r="K12" s="982"/>
    </row>
    <row r="13" spans="1:12" x14ac:dyDescent="0.2">
      <c r="A13" s="981" t="s">
        <v>225</v>
      </c>
      <c r="B13" s="328" t="s">
        <v>1239</v>
      </c>
      <c r="C13" s="353"/>
      <c r="D13" s="739">
        <f>Import_M!D63</f>
        <v>0</v>
      </c>
      <c r="E13" s="733"/>
      <c r="F13" s="974">
        <f>IF(D14=0,0,(D13/D14)*100)</f>
        <v>0</v>
      </c>
      <c r="G13" s="738"/>
      <c r="H13" s="739">
        <f>Import_M!F63</f>
        <v>0</v>
      </c>
      <c r="I13" s="257"/>
      <c r="J13" s="976">
        <f>IF(H14=0,0,(H13/H14)*100)</f>
        <v>0</v>
      </c>
      <c r="K13" s="978">
        <f>IF(F13=0,0,(J13/F13)*100)</f>
        <v>0</v>
      </c>
    </row>
    <row r="14" spans="1:12" x14ac:dyDescent="0.2">
      <c r="A14" s="981"/>
      <c r="B14" s="327" t="s">
        <v>1245</v>
      </c>
      <c r="C14" s="88"/>
      <c r="D14" s="609">
        <f>Import_M!D111</f>
        <v>0</v>
      </c>
      <c r="E14" s="733"/>
      <c r="F14" s="974"/>
      <c r="G14" s="738"/>
      <c r="H14" s="609">
        <f>Import_M!F111</f>
        <v>0</v>
      </c>
      <c r="I14" s="257"/>
      <c r="J14" s="976"/>
      <c r="K14" s="980"/>
    </row>
    <row r="15" spans="1:12" x14ac:dyDescent="0.2">
      <c r="A15" s="981" t="s">
        <v>1246</v>
      </c>
      <c r="B15" s="353" t="s">
        <v>82</v>
      </c>
      <c r="C15" s="354"/>
      <c r="D15" s="739">
        <f>Import_M!D78</f>
        <v>0</v>
      </c>
      <c r="E15" s="740"/>
      <c r="F15" s="974">
        <f>IF(D16=0,0,(D15/D16)*100)</f>
        <v>0</v>
      </c>
      <c r="G15" s="741"/>
      <c r="H15" s="739">
        <f>Import_M!F78</f>
        <v>0</v>
      </c>
      <c r="I15" s="342"/>
      <c r="J15" s="976">
        <f>IF(H16=0,0,(H15/H16)*100)</f>
        <v>0</v>
      </c>
      <c r="K15" s="978">
        <f>IF(F15=0,0,(J15/F15)*100)</f>
        <v>0</v>
      </c>
    </row>
    <row r="16" spans="1:12" x14ac:dyDescent="0.2">
      <c r="A16" s="981"/>
      <c r="B16" s="327" t="s">
        <v>1245</v>
      </c>
      <c r="C16" s="352"/>
      <c r="D16" s="739">
        <f>Import_M!D111</f>
        <v>0</v>
      </c>
      <c r="E16" s="737"/>
      <c r="F16" s="974"/>
      <c r="G16" s="742"/>
      <c r="H16" s="739">
        <f>Import_M!F111</f>
        <v>0</v>
      </c>
      <c r="I16" s="85"/>
      <c r="J16" s="976"/>
      <c r="K16" s="980"/>
    </row>
    <row r="17" spans="1:11" x14ac:dyDescent="0.2">
      <c r="A17" s="981" t="s">
        <v>1247</v>
      </c>
      <c r="B17" s="328" t="s">
        <v>222</v>
      </c>
      <c r="C17" s="353"/>
      <c r="D17" s="739">
        <f>Import_M!D62</f>
        <v>0</v>
      </c>
      <c r="E17" s="733"/>
      <c r="F17" s="974">
        <f>IF(D18=0,0,(D17/D18)*100)</f>
        <v>0</v>
      </c>
      <c r="G17" s="738"/>
      <c r="H17" s="739">
        <f>Import_M!F62</f>
        <v>0</v>
      </c>
      <c r="I17" s="257"/>
      <c r="J17" s="976">
        <f>IF(H18=0,0,(H17/H18)*100)</f>
        <v>0</v>
      </c>
      <c r="K17" s="978">
        <f>IF(F17=0,0,(J17/F17)*100)</f>
        <v>0</v>
      </c>
    </row>
    <row r="18" spans="1:11" x14ac:dyDescent="0.2">
      <c r="A18" s="981"/>
      <c r="B18" s="327" t="s">
        <v>1239</v>
      </c>
      <c r="C18" s="88"/>
      <c r="D18" s="739">
        <f>Import_M!D63</f>
        <v>0</v>
      </c>
      <c r="E18" s="733"/>
      <c r="F18" s="974"/>
      <c r="G18" s="738"/>
      <c r="H18" s="739">
        <f>Import_M!F63</f>
        <v>0</v>
      </c>
      <c r="I18" s="257"/>
      <c r="J18" s="976"/>
      <c r="K18" s="980"/>
    </row>
    <row r="19" spans="1:11" x14ac:dyDescent="0.2">
      <c r="A19" s="981" t="s">
        <v>1248</v>
      </c>
      <c r="B19" s="353" t="s">
        <v>1249</v>
      </c>
      <c r="C19" s="354"/>
      <c r="D19" s="739">
        <f>Import_O!D5</f>
        <v>0</v>
      </c>
      <c r="E19" s="740"/>
      <c r="F19" s="974">
        <f>IF(D20=0,0,(D19/D20)*100)</f>
        <v>0</v>
      </c>
      <c r="G19" s="741"/>
      <c r="H19" s="739">
        <f>Import_O!F5</f>
        <v>0</v>
      </c>
      <c r="I19" s="342"/>
      <c r="J19" s="976">
        <f>IF(H20=0,0,(H19/H20)*100)</f>
        <v>0</v>
      </c>
      <c r="K19" s="978">
        <f>IF(F19=0,0,(J19/F19)*100)</f>
        <v>0</v>
      </c>
    </row>
    <row r="20" spans="1:11" x14ac:dyDescent="0.2">
      <c r="A20" s="981"/>
      <c r="B20" s="327" t="s">
        <v>1239</v>
      </c>
      <c r="C20" s="352"/>
      <c r="D20" s="739">
        <f>Import_M!D63</f>
        <v>0</v>
      </c>
      <c r="E20" s="737"/>
      <c r="F20" s="974"/>
      <c r="G20" s="742"/>
      <c r="H20" s="739">
        <f>Import_M!F63</f>
        <v>0</v>
      </c>
      <c r="I20" s="85"/>
      <c r="J20" s="976"/>
      <c r="K20" s="980"/>
    </row>
    <row r="21" spans="1:11" x14ac:dyDescent="0.2">
      <c r="A21" s="981" t="s">
        <v>662</v>
      </c>
      <c r="B21" s="353" t="s">
        <v>1281</v>
      </c>
      <c r="C21" s="354"/>
      <c r="D21" s="739">
        <f>Import_M!D31</f>
        <v>0</v>
      </c>
      <c r="E21" s="733"/>
      <c r="F21" s="974">
        <f>IF(D22=0,0,(D21/D22)*100)</f>
        <v>0</v>
      </c>
      <c r="G21" s="738"/>
      <c r="H21" s="739">
        <f>Import_M!F31</f>
        <v>0</v>
      </c>
      <c r="I21" s="257"/>
      <c r="J21" s="976">
        <f>IF(H22=0,0,(H21/H22)*100)</f>
        <v>0</v>
      </c>
      <c r="K21" s="978">
        <f>IF(F21=0,0,(J21/F21)*100)</f>
        <v>0</v>
      </c>
    </row>
    <row r="22" spans="1:11" x14ac:dyDescent="0.2">
      <c r="A22" s="981"/>
      <c r="B22" s="327" t="s">
        <v>84</v>
      </c>
      <c r="C22" s="88"/>
      <c r="D22" s="609">
        <f>Import_M!D94</f>
        <v>0</v>
      </c>
      <c r="E22" s="733"/>
      <c r="F22" s="974"/>
      <c r="G22" s="738"/>
      <c r="H22" s="609">
        <f>Import_M!F94</f>
        <v>0</v>
      </c>
      <c r="I22" s="257"/>
      <c r="J22" s="976"/>
      <c r="K22" s="980"/>
    </row>
    <row r="23" spans="1:11" x14ac:dyDescent="0.2">
      <c r="A23" s="981" t="s">
        <v>183</v>
      </c>
      <c r="B23" s="353" t="s">
        <v>704</v>
      </c>
      <c r="C23" s="354"/>
      <c r="D23" s="739">
        <f>Import_M!D31-Import_M!D32</f>
        <v>0</v>
      </c>
      <c r="E23" s="740"/>
      <c r="F23" s="974">
        <f>IF(D24=0,0,(D23/D24)*100)</f>
        <v>0</v>
      </c>
      <c r="G23" s="741"/>
      <c r="H23" s="739">
        <f>Import_M!F31-Import_M!F32</f>
        <v>0</v>
      </c>
      <c r="I23" s="342"/>
      <c r="J23" s="976">
        <f>IF(H24=0,0,(H23/H24)*100)</f>
        <v>0</v>
      </c>
      <c r="K23" s="978">
        <f>IF(F23=0,0,(J23/F23)*100)</f>
        <v>0</v>
      </c>
    </row>
    <row r="24" spans="1:11" x14ac:dyDescent="0.2">
      <c r="A24" s="981"/>
      <c r="B24" s="327" t="s">
        <v>84</v>
      </c>
      <c r="C24" s="352"/>
      <c r="D24" s="615">
        <f>Import_M!D94</f>
        <v>0</v>
      </c>
      <c r="E24" s="737"/>
      <c r="F24" s="974"/>
      <c r="G24" s="742"/>
      <c r="H24" s="615">
        <f>Import_M!F94</f>
        <v>0</v>
      </c>
      <c r="I24" s="85"/>
      <c r="J24" s="976"/>
      <c r="K24" s="980"/>
    </row>
    <row r="25" spans="1:11" x14ac:dyDescent="0.2">
      <c r="A25" s="981" t="s">
        <v>1147</v>
      </c>
      <c r="B25" s="353" t="s">
        <v>1146</v>
      </c>
      <c r="C25" s="354"/>
      <c r="D25" s="739">
        <f>Import_M!D55+Import_M!D48</f>
        <v>0</v>
      </c>
      <c r="E25" s="733"/>
      <c r="F25" s="974">
        <f>IF(D26=0,0,(D25/D26)*100)</f>
        <v>0</v>
      </c>
      <c r="G25" s="738"/>
      <c r="H25" s="739">
        <f>Import_M!F55+Import_M!F48</f>
        <v>0</v>
      </c>
      <c r="I25" s="257"/>
      <c r="J25" s="976">
        <f>IF(H26=0,0,(H25/H26)*100)</f>
        <v>0</v>
      </c>
      <c r="K25" s="978">
        <f>IF(F25=0,0,(J25/F25)*100)</f>
        <v>0</v>
      </c>
    </row>
    <row r="26" spans="1:11" x14ac:dyDescent="0.2">
      <c r="A26" s="981"/>
      <c r="B26" s="327" t="s">
        <v>84</v>
      </c>
      <c r="C26" s="88"/>
      <c r="D26" s="615">
        <f>Import_M!D94</f>
        <v>0</v>
      </c>
      <c r="E26" s="733"/>
      <c r="F26" s="974"/>
      <c r="G26" s="738"/>
      <c r="H26" s="609">
        <f>Import_M!F94</f>
        <v>0</v>
      </c>
      <c r="I26" s="257"/>
      <c r="J26" s="976"/>
      <c r="K26" s="980"/>
    </row>
    <row r="27" spans="1:11" x14ac:dyDescent="0.2">
      <c r="A27" s="981" t="s">
        <v>1190</v>
      </c>
      <c r="B27" s="353" t="s">
        <v>443</v>
      </c>
      <c r="C27" s="354"/>
      <c r="D27" s="739">
        <f>Import_M!D55</f>
        <v>0</v>
      </c>
      <c r="E27" s="740"/>
      <c r="F27" s="974">
        <f>IF(D28=0,0,(D27/D28)*100)</f>
        <v>0</v>
      </c>
      <c r="G27" s="741"/>
      <c r="H27" s="739">
        <f>Import_M!F55</f>
        <v>0</v>
      </c>
      <c r="I27" s="342"/>
      <c r="J27" s="976">
        <f>IF(H28=0,0,(H27/H28)*100)</f>
        <v>0</v>
      </c>
      <c r="K27" s="978">
        <f>IF(F27=0,0,(J27/F27)*100)</f>
        <v>0</v>
      </c>
    </row>
    <row r="28" spans="1:11" x14ac:dyDescent="0.2">
      <c r="A28" s="981"/>
      <c r="B28" s="88" t="s">
        <v>84</v>
      </c>
      <c r="C28" s="352"/>
      <c r="D28" s="615">
        <f>Import_M!D94</f>
        <v>0</v>
      </c>
      <c r="E28" s="737"/>
      <c r="F28" s="974"/>
      <c r="G28" s="742"/>
      <c r="H28" s="615">
        <f>Import_M!F94</f>
        <v>0</v>
      </c>
      <c r="I28" s="85"/>
      <c r="J28" s="976"/>
      <c r="K28" s="980"/>
    </row>
    <row r="29" spans="1:11" x14ac:dyDescent="0.2">
      <c r="A29" s="972" t="s">
        <v>1191</v>
      </c>
      <c r="B29" s="328" t="s">
        <v>1192</v>
      </c>
      <c r="C29" s="353"/>
      <c r="D29" s="739">
        <f>Import_O!D49</f>
        <v>0</v>
      </c>
      <c r="E29" s="733"/>
      <c r="F29" s="974">
        <f>IF(D30=0,0,(D29/D30)*100)</f>
        <v>0</v>
      </c>
      <c r="G29" s="738"/>
      <c r="H29" s="739">
        <f>Import_O!F49</f>
        <v>0</v>
      </c>
      <c r="I29" s="257"/>
      <c r="J29" s="976">
        <f>IF(H30=0,0,(H29/H30)*100)</f>
        <v>0</v>
      </c>
      <c r="K29" s="978">
        <f>IF(F29=0,0,(J29/F29)*100)</f>
        <v>0</v>
      </c>
    </row>
    <row r="30" spans="1:11" x14ac:dyDescent="0.2">
      <c r="A30" s="972"/>
      <c r="B30" s="327" t="s">
        <v>1239</v>
      </c>
      <c r="C30" s="88"/>
      <c r="D30" s="739">
        <f>Import_M!D63</f>
        <v>0</v>
      </c>
      <c r="E30" s="733"/>
      <c r="F30" s="974"/>
      <c r="G30" s="738"/>
      <c r="H30" s="739">
        <f>Import_M!F63</f>
        <v>0</v>
      </c>
      <c r="I30" s="257"/>
      <c r="J30" s="976"/>
      <c r="K30" s="980"/>
    </row>
    <row r="31" spans="1:11" x14ac:dyDescent="0.2">
      <c r="A31" s="972" t="s">
        <v>572</v>
      </c>
      <c r="B31" s="353" t="s">
        <v>1220</v>
      </c>
      <c r="C31" s="354"/>
      <c r="D31" s="739">
        <f>Import_O!D24</f>
        <v>0</v>
      </c>
      <c r="E31" s="740"/>
      <c r="F31" s="974">
        <f>IF(D32=0,0,(D31/D32)*100)</f>
        <v>0</v>
      </c>
      <c r="G31" s="741"/>
      <c r="H31" s="739">
        <f>Import_O!F24</f>
        <v>0</v>
      </c>
      <c r="I31" s="342"/>
      <c r="J31" s="976">
        <f>IF(H32=0,0,(H31/H32)*100)</f>
        <v>0</v>
      </c>
      <c r="K31" s="978">
        <f>IF(F31=0,0,(J31/F31)*100)</f>
        <v>0</v>
      </c>
    </row>
    <row r="32" spans="1:11" x14ac:dyDescent="0.2">
      <c r="A32" s="972"/>
      <c r="B32" s="88" t="s">
        <v>1249</v>
      </c>
      <c r="C32" s="352"/>
      <c r="D32" s="739">
        <f>Import_O!D5</f>
        <v>0</v>
      </c>
      <c r="E32" s="737"/>
      <c r="F32" s="974"/>
      <c r="G32" s="742"/>
      <c r="H32" s="739">
        <f>Import_O!F5</f>
        <v>0</v>
      </c>
      <c r="I32" s="85"/>
      <c r="J32" s="976"/>
      <c r="K32" s="980"/>
    </row>
    <row r="33" spans="1:11" x14ac:dyDescent="0.2">
      <c r="A33" s="972" t="s">
        <v>1221</v>
      </c>
      <c r="B33" s="328" t="s">
        <v>1220</v>
      </c>
      <c r="C33" s="353"/>
      <c r="D33" s="739">
        <f>Import_O!D24</f>
        <v>0</v>
      </c>
      <c r="E33" s="733"/>
      <c r="F33" s="974">
        <f>IF(D34=0,0,(D33/D34)*100)</f>
        <v>0</v>
      </c>
      <c r="G33" s="738"/>
      <c r="H33" s="739">
        <f>Import_O!F24</f>
        <v>0</v>
      </c>
      <c r="I33" s="257"/>
      <c r="J33" s="976">
        <f>IF(H34=0,0,(H33/H34)*100)</f>
        <v>0</v>
      </c>
      <c r="K33" s="978">
        <f>IF(F33=0,0,(J33/F33)*100)</f>
        <v>0</v>
      </c>
    </row>
    <row r="34" spans="1:11" x14ac:dyDescent="0.2">
      <c r="A34" s="972"/>
      <c r="B34" s="327" t="s">
        <v>1239</v>
      </c>
      <c r="C34" s="88"/>
      <c r="D34" s="739">
        <f>Import_M!D63</f>
        <v>0</v>
      </c>
      <c r="E34" s="733"/>
      <c r="F34" s="974"/>
      <c r="G34" s="738"/>
      <c r="H34" s="739">
        <f>Import_M!F63</f>
        <v>0</v>
      </c>
      <c r="I34" s="257"/>
      <c r="J34" s="976"/>
      <c r="K34" s="980"/>
    </row>
    <row r="35" spans="1:11" x14ac:dyDescent="0.2">
      <c r="A35" s="972" t="s">
        <v>1222</v>
      </c>
      <c r="B35" s="328" t="s">
        <v>1220</v>
      </c>
      <c r="C35" s="354"/>
      <c r="D35" s="739">
        <f>Import_O!D24</f>
        <v>0</v>
      </c>
      <c r="E35" s="740"/>
      <c r="F35" s="974">
        <f>IF(D36=0,0,(D35/D36)*100)</f>
        <v>0</v>
      </c>
      <c r="G35" s="741"/>
      <c r="H35" s="739">
        <f>Import_O!F24</f>
        <v>0</v>
      </c>
      <c r="I35" s="342"/>
      <c r="J35" s="976">
        <f>IF(H36=0,0,(H35/H36)*100)</f>
        <v>0</v>
      </c>
      <c r="K35" s="978">
        <f>IF(F35=0,0,(J35/F35)*100)</f>
        <v>0</v>
      </c>
    </row>
    <row r="36" spans="1:11" ht="13.5" thickBot="1" x14ac:dyDescent="0.25">
      <c r="A36" s="973"/>
      <c r="B36" s="325" t="s">
        <v>1223</v>
      </c>
      <c r="C36" s="355"/>
      <c r="D36" s="743">
        <f>Import_M!D62</f>
        <v>0</v>
      </c>
      <c r="E36" s="744"/>
      <c r="F36" s="975"/>
      <c r="G36" s="745"/>
      <c r="H36" s="743">
        <f>Import_M!F62</f>
        <v>0</v>
      </c>
      <c r="I36" s="343"/>
      <c r="J36" s="977"/>
      <c r="K36" s="979"/>
    </row>
  </sheetData>
  <mergeCells count="63">
    <mergeCell ref="A7:A8"/>
    <mergeCell ref="B7:B8"/>
    <mergeCell ref="C7:F7"/>
    <mergeCell ref="G7:J7"/>
    <mergeCell ref="C8:E8"/>
    <mergeCell ref="G8:I8"/>
    <mergeCell ref="A11:A12"/>
    <mergeCell ref="F11:F12"/>
    <mergeCell ref="J11:J12"/>
    <mergeCell ref="K11:K12"/>
    <mergeCell ref="A9:A10"/>
    <mergeCell ref="F9:F10"/>
    <mergeCell ref="J9:J10"/>
    <mergeCell ref="K9:K10"/>
    <mergeCell ref="A15:A16"/>
    <mergeCell ref="F15:F16"/>
    <mergeCell ref="J15:J16"/>
    <mergeCell ref="K15:K16"/>
    <mergeCell ref="A13:A14"/>
    <mergeCell ref="F13:F14"/>
    <mergeCell ref="J13:J14"/>
    <mergeCell ref="K13:K14"/>
    <mergeCell ref="A19:A20"/>
    <mergeCell ref="F19:F20"/>
    <mergeCell ref="J19:J20"/>
    <mergeCell ref="K19:K20"/>
    <mergeCell ref="A17:A18"/>
    <mergeCell ref="F17:F18"/>
    <mergeCell ref="J17:J18"/>
    <mergeCell ref="K17:K18"/>
    <mergeCell ref="A23:A24"/>
    <mergeCell ref="F23:F24"/>
    <mergeCell ref="J23:J24"/>
    <mergeCell ref="K23:K24"/>
    <mergeCell ref="A21:A22"/>
    <mergeCell ref="F21:F22"/>
    <mergeCell ref="J21:J22"/>
    <mergeCell ref="K21:K22"/>
    <mergeCell ref="A27:A28"/>
    <mergeCell ref="F27:F28"/>
    <mergeCell ref="J27:J28"/>
    <mergeCell ref="K27:K28"/>
    <mergeCell ref="A25:A26"/>
    <mergeCell ref="F25:F26"/>
    <mergeCell ref="J25:J26"/>
    <mergeCell ref="K25:K26"/>
    <mergeCell ref="F31:F32"/>
    <mergeCell ref="J31:J32"/>
    <mergeCell ref="K31:K32"/>
    <mergeCell ref="A29:A30"/>
    <mergeCell ref="F29:F30"/>
    <mergeCell ref="J29:J30"/>
    <mergeCell ref="K29:K30"/>
    <mergeCell ref="A4:K4"/>
    <mergeCell ref="A35:A36"/>
    <mergeCell ref="F35:F36"/>
    <mergeCell ref="J35:J36"/>
    <mergeCell ref="K35:K36"/>
    <mergeCell ref="A33:A34"/>
    <mergeCell ref="F33:F34"/>
    <mergeCell ref="J33:J34"/>
    <mergeCell ref="K33:K34"/>
    <mergeCell ref="A31:A32"/>
  </mergeCells>
  <phoneticPr fontId="0" type="noConversion"/>
  <hyperlinks>
    <hyperlink ref="L1" location="TARTALOM!A1" display="TARTALOM!A1"/>
  </hyperlinks>
  <pageMargins left="0.74803149606299213" right="0.74803149606299213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2"/>
  <dimension ref="A1:D36"/>
  <sheetViews>
    <sheetView showGridLines="0" zoomScaleNormal="100" workbookViewId="0"/>
  </sheetViews>
  <sheetFormatPr defaultRowHeight="16.5" x14ac:dyDescent="0.3"/>
  <cols>
    <col min="1" max="1" width="45.109375" style="31" bestFit="1" customWidth="1"/>
    <col min="2" max="2" width="2.21875" style="31" customWidth="1"/>
    <col min="3" max="3" width="20.21875" style="59" bestFit="1" customWidth="1"/>
    <col min="4" max="16384" width="8.88671875" style="31"/>
  </cols>
  <sheetData>
    <row r="1" spans="1:4" x14ac:dyDescent="0.3">
      <c r="A1" s="40"/>
      <c r="B1" s="40"/>
      <c r="C1" s="74"/>
      <c r="D1" s="263" t="s">
        <v>69</v>
      </c>
    </row>
    <row r="2" spans="1:4" x14ac:dyDescent="0.3">
      <c r="A2" s="990" t="s">
        <v>176</v>
      </c>
      <c r="B2" s="991"/>
      <c r="C2" s="991"/>
    </row>
    <row r="3" spans="1:4" x14ac:dyDescent="0.3">
      <c r="A3" s="748"/>
      <c r="B3" s="746"/>
      <c r="C3" s="747"/>
    </row>
    <row r="4" spans="1:4" x14ac:dyDescent="0.3">
      <c r="A4" s="992">
        <f>Alapa!C17</f>
        <v>0</v>
      </c>
      <c r="B4" s="993"/>
      <c r="C4" s="993"/>
    </row>
    <row r="5" spans="1:4" x14ac:dyDescent="0.3">
      <c r="A5" s="990" t="str">
        <f>Alapa!C11&amp;". évi beszámolójából"</f>
        <v>. évi beszámolójából</v>
      </c>
      <c r="B5" s="991"/>
      <c r="C5" s="991"/>
      <c r="D5" s="215"/>
    </row>
    <row r="6" spans="1:4" x14ac:dyDescent="0.3">
      <c r="A6" s="746"/>
      <c r="B6" s="746"/>
      <c r="C6" s="749"/>
      <c r="D6" s="215"/>
    </row>
    <row r="7" spans="1:4" x14ac:dyDescent="0.3">
      <c r="A7" s="746"/>
      <c r="B7" s="746"/>
      <c r="C7" s="749"/>
      <c r="D7" s="215"/>
    </row>
    <row r="8" spans="1:4" x14ac:dyDescent="0.3">
      <c r="A8" s="632" t="s">
        <v>623</v>
      </c>
      <c r="B8" s="632"/>
      <c r="C8" s="750">
        <f>Import_O!F5</f>
        <v>0</v>
      </c>
    </row>
    <row r="9" spans="1:4" x14ac:dyDescent="0.3">
      <c r="A9" s="632" t="s">
        <v>624</v>
      </c>
      <c r="B9" s="632"/>
      <c r="C9" s="750">
        <f>Import_M!F62</f>
        <v>0</v>
      </c>
    </row>
    <row r="10" spans="1:4" x14ac:dyDescent="0.3">
      <c r="A10" s="632" t="s">
        <v>625</v>
      </c>
      <c r="B10" s="632"/>
      <c r="C10" s="747">
        <f>Alapa!C32</f>
        <v>0</v>
      </c>
    </row>
    <row r="11" spans="1:4" x14ac:dyDescent="0.3">
      <c r="A11" s="632" t="s">
        <v>1626</v>
      </c>
      <c r="B11" s="632"/>
      <c r="C11" s="750">
        <f>Import_M!F73</f>
        <v>0</v>
      </c>
    </row>
    <row r="12" spans="1:4" x14ac:dyDescent="0.3">
      <c r="A12" s="632"/>
      <c r="B12" s="632"/>
      <c r="C12" s="750"/>
    </row>
    <row r="13" spans="1:4" x14ac:dyDescent="0.3">
      <c r="A13" s="632" t="s">
        <v>865</v>
      </c>
      <c r="B13" s="632"/>
      <c r="C13" s="750">
        <f>Alapa!C13</f>
        <v>0</v>
      </c>
    </row>
    <row r="14" spans="1:4" x14ac:dyDescent="0.3">
      <c r="A14" s="632"/>
      <c r="B14" s="632"/>
      <c r="C14" s="747"/>
    </row>
    <row r="15" spans="1:4" ht="18" customHeight="1" x14ac:dyDescent="0.3">
      <c r="A15" s="751" t="s">
        <v>738</v>
      </c>
      <c r="B15" s="751"/>
      <c r="C15" s="747">
        <f>Alapa!C29</f>
        <v>0</v>
      </c>
    </row>
    <row r="16" spans="1:4" ht="24.75" customHeight="1" x14ac:dyDescent="0.3">
      <c r="A16" s="751" t="s">
        <v>179</v>
      </c>
      <c r="B16" s="751"/>
      <c r="C16" s="747">
        <f>Alapa!C30</f>
        <v>0</v>
      </c>
    </row>
    <row r="17" spans="1:4" ht="33" customHeight="1" x14ac:dyDescent="0.3">
      <c r="A17" s="752" t="s">
        <v>180</v>
      </c>
      <c r="B17" s="752"/>
      <c r="C17" s="747">
        <f>Alapa!C31</f>
        <v>0</v>
      </c>
    </row>
    <row r="18" spans="1:4" x14ac:dyDescent="0.3">
      <c r="A18" s="746"/>
      <c r="B18" s="746"/>
      <c r="C18" s="747"/>
    </row>
    <row r="19" spans="1:4" x14ac:dyDescent="0.3">
      <c r="A19" s="632" t="s">
        <v>181</v>
      </c>
      <c r="B19" s="632"/>
      <c r="C19" s="750">
        <f>Import_M!F3</f>
        <v>0</v>
      </c>
    </row>
    <row r="20" spans="1:4" x14ac:dyDescent="0.3">
      <c r="A20" s="632" t="s">
        <v>182</v>
      </c>
      <c r="B20" s="632"/>
      <c r="C20" s="750">
        <f>Import_M!F31</f>
        <v>0</v>
      </c>
    </row>
    <row r="21" spans="1:4" x14ac:dyDescent="0.3">
      <c r="A21" s="632" t="s">
        <v>359</v>
      </c>
      <c r="B21" s="632"/>
      <c r="C21" s="750">
        <f>Import_M!F58</f>
        <v>0</v>
      </c>
    </row>
    <row r="22" spans="1:4" x14ac:dyDescent="0.3">
      <c r="A22" s="632" t="s">
        <v>70</v>
      </c>
      <c r="B22" s="632"/>
      <c r="C22" s="750">
        <f>Import_M!F62</f>
        <v>0</v>
      </c>
      <c r="D22" s="263"/>
    </row>
    <row r="23" spans="1:4" x14ac:dyDescent="0.3">
      <c r="A23" s="632"/>
      <c r="B23" s="632"/>
      <c r="C23" s="747"/>
    </row>
    <row r="24" spans="1:4" x14ac:dyDescent="0.3">
      <c r="A24" s="632" t="s">
        <v>71</v>
      </c>
      <c r="B24" s="632"/>
      <c r="C24" s="750">
        <f>Import_M!F63</f>
        <v>0</v>
      </c>
    </row>
    <row r="25" spans="1:4" x14ac:dyDescent="0.3">
      <c r="A25" s="632" t="s">
        <v>907</v>
      </c>
      <c r="B25" s="632"/>
      <c r="C25" s="750">
        <f>Import_M!F64</f>
        <v>0</v>
      </c>
    </row>
    <row r="26" spans="1:4" x14ac:dyDescent="0.3">
      <c r="A26" s="632" t="s">
        <v>218</v>
      </c>
      <c r="B26" s="632"/>
      <c r="C26" s="750">
        <f>Import_M!F74</f>
        <v>0</v>
      </c>
      <c r="D26" s="215"/>
    </row>
    <row r="27" spans="1:4" x14ac:dyDescent="0.3">
      <c r="A27" s="632" t="s">
        <v>73</v>
      </c>
      <c r="B27" s="632"/>
      <c r="C27" s="750">
        <f>Import_M!F78</f>
        <v>0</v>
      </c>
      <c r="D27" s="215"/>
    </row>
    <row r="28" spans="1:4" x14ac:dyDescent="0.3">
      <c r="A28" s="632" t="s">
        <v>687</v>
      </c>
      <c r="B28" s="632"/>
      <c r="C28" s="750">
        <f>Import_M!F107</f>
        <v>0</v>
      </c>
      <c r="D28" s="215"/>
    </row>
    <row r="29" spans="1:4" x14ac:dyDescent="0.3">
      <c r="A29" s="632" t="s">
        <v>74</v>
      </c>
      <c r="B29" s="632"/>
      <c r="C29" s="750">
        <f>Import_M!F111</f>
        <v>0</v>
      </c>
    </row>
    <row r="30" spans="1:4" x14ac:dyDescent="0.3">
      <c r="A30" s="632"/>
      <c r="B30" s="632"/>
      <c r="C30" s="747"/>
    </row>
    <row r="31" spans="1:4" x14ac:dyDescent="0.3">
      <c r="A31" s="632" t="s">
        <v>75</v>
      </c>
      <c r="B31" s="632"/>
      <c r="C31" s="750">
        <f>Import_O!F24</f>
        <v>0</v>
      </c>
    </row>
    <row r="32" spans="1:4" x14ac:dyDescent="0.3">
      <c r="A32" s="632" t="s">
        <v>76</v>
      </c>
      <c r="B32" s="632"/>
      <c r="C32" s="750">
        <f>Import_O!F46</f>
        <v>0</v>
      </c>
    </row>
    <row r="33" spans="1:3" x14ac:dyDescent="0.3">
      <c r="A33" s="632" t="s">
        <v>77</v>
      </c>
      <c r="B33" s="632"/>
      <c r="C33" s="750">
        <f>Import_O!F47</f>
        <v>0</v>
      </c>
    </row>
    <row r="34" spans="1:3" x14ac:dyDescent="0.3">
      <c r="A34" s="632" t="s">
        <v>207</v>
      </c>
      <c r="B34" s="632"/>
      <c r="C34" s="750">
        <f>Import_O!F49</f>
        <v>0</v>
      </c>
    </row>
    <row r="36" spans="1:3" x14ac:dyDescent="0.3">
      <c r="A36" s="215"/>
      <c r="C36" s="356"/>
    </row>
  </sheetData>
  <mergeCells count="3">
    <mergeCell ref="A2:C2"/>
    <mergeCell ref="A4:C4"/>
    <mergeCell ref="A5:C5"/>
  </mergeCells>
  <phoneticPr fontId="0" type="noConversion"/>
  <hyperlinks>
    <hyperlink ref="D1" location="TARTALOM!A1" display="TARTALOM!A1"/>
  </hyperlinks>
  <pageMargins left="0.7" right="0.7" top="0.75" bottom="0.75" header="0.3" footer="0.3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8"/>
  <dimension ref="A1:G203"/>
  <sheetViews>
    <sheetView topLeftCell="A55" workbookViewId="0"/>
  </sheetViews>
  <sheetFormatPr defaultRowHeight="15" x14ac:dyDescent="0.2"/>
  <cols>
    <col min="2" max="6" width="30.5546875" customWidth="1"/>
  </cols>
  <sheetData>
    <row r="1" spans="1:7" ht="15.75" x14ac:dyDescent="0.25">
      <c r="B1" s="386" t="s">
        <v>714</v>
      </c>
      <c r="E1" s="364" t="s">
        <v>1613</v>
      </c>
      <c r="F1" s="364">
        <v>2</v>
      </c>
    </row>
    <row r="2" spans="1:7" ht="15.75" x14ac:dyDescent="0.25">
      <c r="A2" s="366">
        <v>1</v>
      </c>
      <c r="B2" s="365" t="s">
        <v>1287</v>
      </c>
      <c r="C2" s="364" t="s">
        <v>348</v>
      </c>
      <c r="D2" s="364" t="s">
        <v>997</v>
      </c>
      <c r="E2" s="365"/>
      <c r="F2" s="365"/>
      <c r="G2" s="365"/>
    </row>
    <row r="3" spans="1:7" ht="15.75" x14ac:dyDescent="0.25">
      <c r="A3" s="366">
        <v>2</v>
      </c>
      <c r="B3" s="365" t="s">
        <v>1288</v>
      </c>
      <c r="C3" s="364" t="s">
        <v>492</v>
      </c>
      <c r="D3" s="364" t="s">
        <v>316</v>
      </c>
      <c r="E3" s="365"/>
      <c r="F3" s="365"/>
      <c r="G3" s="365"/>
    </row>
    <row r="4" spans="1:7" ht="15.75" x14ac:dyDescent="0.25">
      <c r="A4" s="366">
        <v>3</v>
      </c>
      <c r="B4" s="364" t="s">
        <v>1289</v>
      </c>
      <c r="C4" s="364" t="s">
        <v>493</v>
      </c>
      <c r="D4" s="364" t="s">
        <v>317</v>
      </c>
      <c r="E4" s="365"/>
      <c r="F4" s="365"/>
      <c r="G4" s="365"/>
    </row>
    <row r="5" spans="1:7" ht="15.75" x14ac:dyDescent="0.25">
      <c r="A5" s="366">
        <v>4</v>
      </c>
      <c r="B5" s="365" t="s">
        <v>1290</v>
      </c>
      <c r="C5" s="364" t="s">
        <v>139</v>
      </c>
      <c r="D5" s="364" t="s">
        <v>318</v>
      </c>
      <c r="E5" s="365"/>
      <c r="F5" s="365"/>
      <c r="G5" s="365"/>
    </row>
    <row r="6" spans="1:7" ht="15.75" x14ac:dyDescent="0.25">
      <c r="A6" s="366">
        <v>5</v>
      </c>
      <c r="B6" s="365" t="s">
        <v>1291</v>
      </c>
      <c r="C6" s="364" t="s">
        <v>140</v>
      </c>
      <c r="D6" s="364" t="s">
        <v>319</v>
      </c>
      <c r="E6" s="365"/>
      <c r="F6" s="365"/>
      <c r="G6" s="365"/>
    </row>
    <row r="7" spans="1:7" ht="15.75" x14ac:dyDescent="0.25">
      <c r="A7" s="366">
        <v>6</v>
      </c>
      <c r="B7" s="365" t="s">
        <v>1292</v>
      </c>
      <c r="C7" s="364" t="s">
        <v>141</v>
      </c>
      <c r="D7" s="364" t="s">
        <v>320</v>
      </c>
      <c r="E7" s="365"/>
      <c r="F7" s="365"/>
      <c r="G7" s="365"/>
    </row>
    <row r="8" spans="1:7" ht="15.75" x14ac:dyDescent="0.25">
      <c r="A8" s="366">
        <v>7</v>
      </c>
      <c r="B8" s="365" t="s">
        <v>1293</v>
      </c>
      <c r="C8" s="364" t="s">
        <v>142</v>
      </c>
      <c r="D8" s="364" t="s">
        <v>321</v>
      </c>
      <c r="E8" s="365"/>
      <c r="F8" s="365"/>
      <c r="G8" s="365"/>
    </row>
    <row r="9" spans="1:7" ht="15.75" x14ac:dyDescent="0.25">
      <c r="A9" s="366">
        <v>8</v>
      </c>
      <c r="B9" s="365" t="s">
        <v>1294</v>
      </c>
      <c r="C9" s="364" t="s">
        <v>143</v>
      </c>
      <c r="D9" s="364" t="s">
        <v>904</v>
      </c>
      <c r="E9" s="365"/>
      <c r="F9" s="365"/>
      <c r="G9" s="365"/>
    </row>
    <row r="10" spans="1:7" ht="15.75" x14ac:dyDescent="0.25">
      <c r="A10" s="366">
        <v>9</v>
      </c>
      <c r="B10" s="365" t="s">
        <v>1295</v>
      </c>
      <c r="C10" s="364" t="s">
        <v>144</v>
      </c>
      <c r="D10" s="364" t="s">
        <v>905</v>
      </c>
      <c r="E10" s="365"/>
      <c r="F10" s="365"/>
      <c r="G10" s="365"/>
    </row>
    <row r="11" spans="1:7" ht="15.75" x14ac:dyDescent="0.25">
      <c r="A11" s="366">
        <v>10</v>
      </c>
      <c r="B11" s="365" t="s">
        <v>1296</v>
      </c>
      <c r="C11" s="364" t="s">
        <v>1151</v>
      </c>
      <c r="D11" s="364" t="s">
        <v>906</v>
      </c>
      <c r="E11" s="365"/>
      <c r="F11" s="365"/>
      <c r="G11" s="365"/>
    </row>
    <row r="12" spans="1:7" ht="15.75" x14ac:dyDescent="0.25">
      <c r="A12" s="366">
        <v>11</v>
      </c>
      <c r="B12" s="365" t="s">
        <v>1297</v>
      </c>
      <c r="C12" s="364" t="s">
        <v>1152</v>
      </c>
      <c r="D12" s="364" t="s">
        <v>429</v>
      </c>
      <c r="E12" s="365"/>
      <c r="F12" s="365"/>
      <c r="G12" s="365"/>
    </row>
    <row r="13" spans="1:7" ht="15.75" x14ac:dyDescent="0.25">
      <c r="A13" s="366">
        <v>12</v>
      </c>
      <c r="B13" s="365" t="s">
        <v>1298</v>
      </c>
      <c r="C13" s="364" t="s">
        <v>1153</v>
      </c>
      <c r="D13" s="364" t="s">
        <v>430</v>
      </c>
      <c r="E13" s="365"/>
      <c r="F13" s="365"/>
      <c r="G13" s="365"/>
    </row>
    <row r="14" spans="1:7" ht="15.75" x14ac:dyDescent="0.25">
      <c r="A14" s="366">
        <v>13</v>
      </c>
      <c r="B14" s="365" t="s">
        <v>1299</v>
      </c>
      <c r="C14" s="364" t="s">
        <v>1154</v>
      </c>
      <c r="D14" s="364" t="s">
        <v>431</v>
      </c>
      <c r="E14" s="365"/>
      <c r="F14" s="365"/>
      <c r="G14" s="365"/>
    </row>
    <row r="15" spans="1:7" ht="15.75" x14ac:dyDescent="0.25">
      <c r="A15" s="366">
        <v>14</v>
      </c>
      <c r="B15" s="365" t="s">
        <v>1300</v>
      </c>
      <c r="C15" s="364" t="s">
        <v>1155</v>
      </c>
      <c r="D15" s="364" t="s">
        <v>432</v>
      </c>
      <c r="E15" s="365"/>
      <c r="F15" s="365"/>
      <c r="G15" s="365"/>
    </row>
    <row r="16" spans="1:7" ht="15.75" x14ac:dyDescent="0.25">
      <c r="A16" s="366">
        <v>15</v>
      </c>
      <c r="B16" s="365" t="s">
        <v>1301</v>
      </c>
      <c r="C16" s="364" t="s">
        <v>1156</v>
      </c>
      <c r="D16" s="364" t="s">
        <v>433</v>
      </c>
      <c r="E16" s="365"/>
      <c r="F16" s="365"/>
      <c r="G16" s="365"/>
    </row>
    <row r="17" spans="1:7" ht="15.75" x14ac:dyDescent="0.25">
      <c r="A17" s="366">
        <v>16</v>
      </c>
      <c r="B17" s="365" t="s">
        <v>1302</v>
      </c>
      <c r="C17" s="364" t="s">
        <v>1157</v>
      </c>
      <c r="D17" s="364" t="s">
        <v>434</v>
      </c>
      <c r="E17" s="365"/>
      <c r="F17" s="365"/>
      <c r="G17" s="365"/>
    </row>
    <row r="18" spans="1:7" ht="15.75" x14ac:dyDescent="0.25">
      <c r="A18" s="366">
        <v>17</v>
      </c>
      <c r="B18" s="365" t="s">
        <v>1303</v>
      </c>
      <c r="C18" s="364" t="s">
        <v>1158</v>
      </c>
      <c r="D18" s="364" t="s">
        <v>435</v>
      </c>
      <c r="E18" s="365"/>
      <c r="F18" s="365"/>
      <c r="G18" s="365"/>
    </row>
    <row r="19" spans="1:7" ht="15.75" x14ac:dyDescent="0.25">
      <c r="A19" s="366">
        <v>18</v>
      </c>
      <c r="B19" s="365" t="s">
        <v>1304</v>
      </c>
      <c r="C19" s="364" t="s">
        <v>1305</v>
      </c>
      <c r="D19" s="364" t="s">
        <v>1306</v>
      </c>
      <c r="E19" s="365"/>
      <c r="F19" s="365"/>
      <c r="G19" s="365"/>
    </row>
    <row r="20" spans="1:7" ht="15.75" x14ac:dyDescent="0.25">
      <c r="A20" s="366">
        <v>19</v>
      </c>
      <c r="B20" s="365" t="s">
        <v>1307</v>
      </c>
      <c r="C20" s="364" t="s">
        <v>1159</v>
      </c>
      <c r="D20" s="364" t="s">
        <v>344</v>
      </c>
      <c r="E20" s="365"/>
      <c r="F20" s="365"/>
      <c r="G20" s="365"/>
    </row>
    <row r="21" spans="1:7" ht="15.75" x14ac:dyDescent="0.25">
      <c r="A21" s="366">
        <v>20</v>
      </c>
      <c r="B21" s="365" t="s">
        <v>1308</v>
      </c>
      <c r="C21" s="364" t="s">
        <v>1160</v>
      </c>
      <c r="D21" s="364" t="s">
        <v>345</v>
      </c>
      <c r="E21" s="365"/>
      <c r="F21" s="365"/>
      <c r="G21" s="365"/>
    </row>
    <row r="22" spans="1:7" ht="15.75" x14ac:dyDescent="0.25">
      <c r="A22" s="366">
        <v>21</v>
      </c>
      <c r="B22" s="365" t="s">
        <v>1309</v>
      </c>
      <c r="C22" s="364" t="s">
        <v>1310</v>
      </c>
      <c r="D22" s="364" t="s">
        <v>1311</v>
      </c>
      <c r="E22" s="365"/>
      <c r="F22" s="365"/>
      <c r="G22" s="365"/>
    </row>
    <row r="23" spans="1:7" ht="15.75" x14ac:dyDescent="0.25">
      <c r="A23" s="366">
        <v>22</v>
      </c>
      <c r="B23" s="365" t="s">
        <v>1312</v>
      </c>
      <c r="C23" s="364" t="s">
        <v>1313</v>
      </c>
      <c r="D23" s="364" t="s">
        <v>1314</v>
      </c>
      <c r="E23" s="365"/>
      <c r="F23" s="365"/>
      <c r="G23" s="365"/>
    </row>
    <row r="24" spans="1:7" ht="15.75" x14ac:dyDescent="0.25">
      <c r="A24" s="366">
        <v>23</v>
      </c>
      <c r="B24" s="365" t="s">
        <v>1315</v>
      </c>
      <c r="C24" s="364" t="s">
        <v>1161</v>
      </c>
      <c r="D24" s="364" t="s">
        <v>346</v>
      </c>
      <c r="E24" s="365"/>
      <c r="F24" s="365"/>
      <c r="G24" s="365"/>
    </row>
    <row r="25" spans="1:7" ht="15.75" x14ac:dyDescent="0.25">
      <c r="A25" s="366">
        <v>24</v>
      </c>
      <c r="B25" s="365" t="s">
        <v>1316</v>
      </c>
      <c r="C25" s="364" t="s">
        <v>1162</v>
      </c>
      <c r="D25" s="364" t="s">
        <v>845</v>
      </c>
      <c r="E25" s="365"/>
      <c r="F25" s="365"/>
      <c r="G25" s="365"/>
    </row>
    <row r="26" spans="1:7" ht="15.75" x14ac:dyDescent="0.25">
      <c r="A26" s="366">
        <v>25</v>
      </c>
      <c r="B26" s="365" t="s">
        <v>1317</v>
      </c>
      <c r="C26" s="364" t="s">
        <v>1163</v>
      </c>
      <c r="D26" s="364" t="s">
        <v>846</v>
      </c>
      <c r="E26" s="365"/>
      <c r="F26" s="365"/>
      <c r="G26" s="365"/>
    </row>
    <row r="27" spans="1:7" ht="15.75" x14ac:dyDescent="0.25">
      <c r="A27" s="366">
        <v>26</v>
      </c>
      <c r="B27" s="365" t="s">
        <v>1318</v>
      </c>
      <c r="C27" s="364" t="s">
        <v>1164</v>
      </c>
      <c r="D27" s="364" t="s">
        <v>847</v>
      </c>
      <c r="E27" s="365"/>
      <c r="F27" s="365"/>
      <c r="G27" s="365"/>
    </row>
    <row r="28" spans="1:7" ht="15.75" x14ac:dyDescent="0.25">
      <c r="A28" s="366">
        <v>27</v>
      </c>
      <c r="B28" s="365" t="s">
        <v>1319</v>
      </c>
      <c r="C28" s="364" t="s">
        <v>1165</v>
      </c>
      <c r="D28" s="364" t="s">
        <v>848</v>
      </c>
      <c r="E28" s="365"/>
      <c r="F28" s="365"/>
      <c r="G28" s="365"/>
    </row>
    <row r="29" spans="1:7" ht="15.75" x14ac:dyDescent="0.25">
      <c r="A29" s="366">
        <v>28</v>
      </c>
      <c r="B29" s="365" t="s">
        <v>1320</v>
      </c>
      <c r="C29" s="364" t="s">
        <v>1166</v>
      </c>
      <c r="D29" s="364" t="s">
        <v>849</v>
      </c>
      <c r="E29" s="365"/>
      <c r="F29" s="365"/>
      <c r="G29" s="365"/>
    </row>
    <row r="30" spans="1:7" ht="15.75" x14ac:dyDescent="0.25">
      <c r="A30" s="366">
        <v>29</v>
      </c>
      <c r="B30" s="365" t="s">
        <v>1321</v>
      </c>
      <c r="C30" s="364" t="s">
        <v>1322</v>
      </c>
      <c r="D30" s="364" t="s">
        <v>1323</v>
      </c>
      <c r="E30" s="365"/>
      <c r="F30" s="365"/>
      <c r="G30" s="365"/>
    </row>
    <row r="31" spans="1:7" ht="15.75" x14ac:dyDescent="0.25">
      <c r="A31" s="366">
        <v>30</v>
      </c>
      <c r="B31" s="365" t="s">
        <v>1324</v>
      </c>
      <c r="C31" s="364" t="s">
        <v>1325</v>
      </c>
      <c r="D31" s="364" t="s">
        <v>1326</v>
      </c>
      <c r="E31" s="365"/>
      <c r="F31" s="365"/>
      <c r="G31" s="365"/>
    </row>
    <row r="32" spans="1:7" ht="15.75" x14ac:dyDescent="0.25">
      <c r="A32" s="366">
        <v>31</v>
      </c>
      <c r="B32" s="365" t="s">
        <v>1327</v>
      </c>
      <c r="C32" s="364" t="s">
        <v>1169</v>
      </c>
      <c r="D32" s="364" t="s">
        <v>852</v>
      </c>
      <c r="E32" s="365"/>
      <c r="F32" s="365"/>
      <c r="G32" s="365"/>
    </row>
    <row r="33" spans="1:7" ht="15.75" x14ac:dyDescent="0.25">
      <c r="A33" s="366">
        <v>32</v>
      </c>
      <c r="B33" s="365" t="s">
        <v>1328</v>
      </c>
      <c r="C33" s="364" t="s">
        <v>1170</v>
      </c>
      <c r="D33" s="364" t="s">
        <v>853</v>
      </c>
      <c r="E33" s="365"/>
      <c r="F33" s="365"/>
      <c r="G33" s="365"/>
    </row>
    <row r="34" spans="1:7" ht="15.75" x14ac:dyDescent="0.25">
      <c r="A34" s="366">
        <v>33</v>
      </c>
      <c r="B34" s="365" t="s">
        <v>1329</v>
      </c>
      <c r="C34" s="364" t="s">
        <v>1171</v>
      </c>
      <c r="D34" s="364" t="s">
        <v>854</v>
      </c>
      <c r="E34" s="365"/>
      <c r="F34" s="365"/>
      <c r="G34" s="365"/>
    </row>
    <row r="35" spans="1:7" ht="15.75" x14ac:dyDescent="0.25">
      <c r="A35" s="366">
        <v>34</v>
      </c>
      <c r="B35" s="365" t="s">
        <v>1330</v>
      </c>
      <c r="C35" s="364" t="s">
        <v>1172</v>
      </c>
      <c r="D35" s="364" t="s">
        <v>855</v>
      </c>
      <c r="E35" s="365"/>
      <c r="F35" s="365"/>
      <c r="G35" s="365"/>
    </row>
    <row r="36" spans="1:7" ht="15.75" x14ac:dyDescent="0.25">
      <c r="A36" s="366">
        <v>35</v>
      </c>
      <c r="B36" s="365" t="s">
        <v>1331</v>
      </c>
      <c r="C36" s="364" t="s">
        <v>1173</v>
      </c>
      <c r="D36" s="364" t="s">
        <v>856</v>
      </c>
      <c r="E36" s="365"/>
      <c r="F36" s="365"/>
      <c r="G36" s="365"/>
    </row>
    <row r="37" spans="1:7" ht="15.75" x14ac:dyDescent="0.25">
      <c r="A37" s="366">
        <v>36</v>
      </c>
      <c r="B37" s="365" t="s">
        <v>1332</v>
      </c>
      <c r="C37" s="364" t="s">
        <v>1174</v>
      </c>
      <c r="D37" s="364" t="s">
        <v>857</v>
      </c>
      <c r="E37" s="365"/>
      <c r="F37" s="365"/>
      <c r="G37" s="365"/>
    </row>
    <row r="38" spans="1:7" ht="15.75" x14ac:dyDescent="0.25">
      <c r="A38" s="366">
        <v>37</v>
      </c>
      <c r="B38" s="365" t="s">
        <v>1333</v>
      </c>
      <c r="C38" s="364" t="s">
        <v>1334</v>
      </c>
      <c r="D38" s="364" t="s">
        <v>1335</v>
      </c>
      <c r="E38" s="365"/>
      <c r="F38" s="365"/>
      <c r="G38" s="365"/>
    </row>
    <row r="39" spans="1:7" ht="15.75" x14ac:dyDescent="0.25">
      <c r="A39" s="366">
        <v>38</v>
      </c>
      <c r="B39" s="365" t="s">
        <v>1336</v>
      </c>
      <c r="C39" s="364" t="s">
        <v>1176</v>
      </c>
      <c r="D39" s="364" t="s">
        <v>236</v>
      </c>
      <c r="E39" s="365"/>
      <c r="F39" s="365"/>
      <c r="G39" s="365"/>
    </row>
    <row r="40" spans="1:7" ht="15.75" x14ac:dyDescent="0.25">
      <c r="A40" s="366">
        <v>39</v>
      </c>
      <c r="B40" s="365" t="s">
        <v>1337</v>
      </c>
      <c r="C40" s="364" t="s">
        <v>1177</v>
      </c>
      <c r="D40" s="364" t="s">
        <v>237</v>
      </c>
      <c r="E40" s="365"/>
      <c r="F40" s="365"/>
      <c r="G40" s="365"/>
    </row>
    <row r="41" spans="1:7" ht="15.75" x14ac:dyDescent="0.25">
      <c r="A41" s="366">
        <v>40</v>
      </c>
      <c r="B41" s="365" t="s">
        <v>1338</v>
      </c>
      <c r="C41" s="364" t="s">
        <v>1339</v>
      </c>
      <c r="D41" s="364" t="s">
        <v>1340</v>
      </c>
      <c r="E41" s="365"/>
      <c r="F41" s="365"/>
      <c r="G41" s="365"/>
    </row>
    <row r="42" spans="1:7" ht="15.75" x14ac:dyDescent="0.25">
      <c r="A42" s="366">
        <v>41</v>
      </c>
      <c r="B42" s="365" t="s">
        <v>1341</v>
      </c>
      <c r="C42" s="364" t="s">
        <v>1178</v>
      </c>
      <c r="D42" s="364" t="s">
        <v>238</v>
      </c>
      <c r="E42" s="365"/>
      <c r="F42" s="365"/>
      <c r="G42" s="365"/>
    </row>
    <row r="43" spans="1:7" ht="15.75" x14ac:dyDescent="0.25">
      <c r="A43" s="366">
        <v>42</v>
      </c>
      <c r="B43" s="365" t="s">
        <v>1342</v>
      </c>
      <c r="C43" s="364" t="s">
        <v>1179</v>
      </c>
      <c r="D43" s="364" t="s">
        <v>239</v>
      </c>
      <c r="E43" s="365"/>
      <c r="F43" s="365"/>
      <c r="G43" s="365"/>
    </row>
    <row r="44" spans="1:7" ht="15.75" x14ac:dyDescent="0.25">
      <c r="A44" s="366">
        <v>43</v>
      </c>
      <c r="B44" s="365" t="s">
        <v>1343</v>
      </c>
      <c r="C44" s="364" t="s">
        <v>1180</v>
      </c>
      <c r="D44" s="364" t="s">
        <v>240</v>
      </c>
      <c r="E44" s="365"/>
      <c r="F44" s="365"/>
      <c r="G44" s="365"/>
    </row>
    <row r="45" spans="1:7" ht="15.75" x14ac:dyDescent="0.25">
      <c r="A45" s="366">
        <v>44</v>
      </c>
      <c r="B45" s="365" t="s">
        <v>1344</v>
      </c>
      <c r="C45" s="364" t="s">
        <v>1181</v>
      </c>
      <c r="D45" s="364" t="s">
        <v>241</v>
      </c>
      <c r="E45" s="365"/>
      <c r="F45" s="365"/>
      <c r="G45" s="365"/>
    </row>
    <row r="46" spans="1:7" ht="15.75" x14ac:dyDescent="0.25">
      <c r="A46" s="366">
        <v>45</v>
      </c>
      <c r="B46" s="365" t="s">
        <v>1345</v>
      </c>
      <c r="C46" s="364" t="s">
        <v>1182</v>
      </c>
      <c r="D46" s="364" t="s">
        <v>242</v>
      </c>
      <c r="E46" s="365"/>
      <c r="F46" s="365"/>
      <c r="G46" s="365"/>
    </row>
    <row r="47" spans="1:7" ht="15.75" x14ac:dyDescent="0.25">
      <c r="A47" s="366">
        <v>46</v>
      </c>
      <c r="B47" s="365" t="s">
        <v>1346</v>
      </c>
      <c r="C47" s="364" t="s">
        <v>1347</v>
      </c>
      <c r="D47" s="364" t="s">
        <v>1348</v>
      </c>
      <c r="E47" s="365"/>
      <c r="F47" s="365"/>
      <c r="G47" s="365"/>
    </row>
    <row r="48" spans="1:7" ht="15.75" x14ac:dyDescent="0.25">
      <c r="A48" s="366">
        <v>47</v>
      </c>
      <c r="B48" s="365" t="s">
        <v>1349</v>
      </c>
      <c r="C48" s="364" t="s">
        <v>1184</v>
      </c>
      <c r="D48" s="364" t="s">
        <v>329</v>
      </c>
      <c r="E48" s="365"/>
      <c r="F48" s="365"/>
      <c r="G48" s="365"/>
    </row>
    <row r="49" spans="1:7" ht="15.75" x14ac:dyDescent="0.25">
      <c r="A49" s="366">
        <v>48</v>
      </c>
      <c r="B49" s="365" t="s">
        <v>1350</v>
      </c>
      <c r="C49" s="364" t="s">
        <v>1351</v>
      </c>
      <c r="D49" s="364" t="s">
        <v>1352</v>
      </c>
      <c r="E49" s="365"/>
      <c r="F49" s="365"/>
      <c r="G49" s="365"/>
    </row>
    <row r="50" spans="1:7" ht="15.75" x14ac:dyDescent="0.25">
      <c r="A50" s="366">
        <v>49</v>
      </c>
      <c r="B50" s="365" t="s">
        <v>1353</v>
      </c>
      <c r="C50" s="364" t="s">
        <v>1185</v>
      </c>
      <c r="D50" s="364" t="s">
        <v>330</v>
      </c>
      <c r="E50" s="365"/>
      <c r="F50" s="365"/>
      <c r="G50" s="365"/>
    </row>
    <row r="51" spans="1:7" ht="15.75" x14ac:dyDescent="0.25">
      <c r="A51" s="366">
        <v>50</v>
      </c>
      <c r="B51" s="365" t="s">
        <v>1354</v>
      </c>
      <c r="C51" s="364" t="s">
        <v>1186</v>
      </c>
      <c r="D51" s="364" t="s">
        <v>331</v>
      </c>
      <c r="E51" s="365"/>
      <c r="F51" s="365"/>
      <c r="G51" s="365"/>
    </row>
    <row r="52" spans="1:7" ht="15.75" x14ac:dyDescent="0.25">
      <c r="A52" s="366">
        <v>51</v>
      </c>
      <c r="B52" s="365" t="s">
        <v>1355</v>
      </c>
      <c r="C52" s="364" t="s">
        <v>913</v>
      </c>
      <c r="D52" s="364" t="s">
        <v>332</v>
      </c>
      <c r="E52" s="365"/>
      <c r="F52" s="365"/>
      <c r="G52" s="365"/>
    </row>
    <row r="53" spans="1:7" ht="15.75" x14ac:dyDescent="0.25">
      <c r="A53" s="366">
        <v>52</v>
      </c>
      <c r="B53" s="365" t="s">
        <v>1356</v>
      </c>
      <c r="C53" s="364" t="s">
        <v>914</v>
      </c>
      <c r="D53" s="364" t="s">
        <v>333</v>
      </c>
      <c r="E53" s="365"/>
      <c r="F53" s="365"/>
      <c r="G53" s="365"/>
    </row>
    <row r="54" spans="1:7" ht="15.75" x14ac:dyDescent="0.25">
      <c r="A54" s="366">
        <v>53</v>
      </c>
      <c r="B54" s="365" t="s">
        <v>1357</v>
      </c>
      <c r="C54" s="364" t="s">
        <v>915</v>
      </c>
      <c r="D54" s="364" t="s">
        <v>334</v>
      </c>
      <c r="E54" s="365"/>
      <c r="F54" s="365"/>
      <c r="G54" s="365"/>
    </row>
    <row r="55" spans="1:7" ht="15.75" x14ac:dyDescent="0.25">
      <c r="A55" s="366">
        <v>54</v>
      </c>
      <c r="B55" s="365" t="s">
        <v>1358</v>
      </c>
      <c r="C55" s="364" t="s">
        <v>916</v>
      </c>
      <c r="D55" s="364" t="s">
        <v>335</v>
      </c>
      <c r="E55" s="365"/>
      <c r="F55" s="365"/>
      <c r="G55" s="365"/>
    </row>
    <row r="56" spans="1:7" ht="15.75" x14ac:dyDescent="0.25">
      <c r="A56" s="366">
        <v>55</v>
      </c>
      <c r="B56" s="365" t="s">
        <v>1359</v>
      </c>
      <c r="C56" s="364" t="s">
        <v>917</v>
      </c>
      <c r="D56" s="364" t="s">
        <v>336</v>
      </c>
      <c r="E56" s="365"/>
      <c r="F56" s="365"/>
      <c r="G56" s="365"/>
    </row>
    <row r="57" spans="1:7" ht="15.75" x14ac:dyDescent="0.25">
      <c r="A57" s="366">
        <v>56</v>
      </c>
      <c r="B57" s="365" t="s">
        <v>1360</v>
      </c>
      <c r="C57" s="364" t="s">
        <v>1361</v>
      </c>
      <c r="D57" s="364" t="s">
        <v>337</v>
      </c>
      <c r="E57" s="365"/>
      <c r="F57" s="365"/>
      <c r="G57" s="365"/>
    </row>
    <row r="58" spans="1:7" ht="15.75" x14ac:dyDescent="0.25">
      <c r="A58" s="366">
        <v>57</v>
      </c>
      <c r="B58" s="365" t="s">
        <v>1362</v>
      </c>
      <c r="C58" s="364" t="s">
        <v>918</v>
      </c>
      <c r="D58" s="364" t="s">
        <v>338</v>
      </c>
      <c r="E58" s="365"/>
      <c r="F58" s="365"/>
      <c r="G58" s="365"/>
    </row>
    <row r="59" spans="1:7" ht="15.75" x14ac:dyDescent="0.25">
      <c r="A59" s="366">
        <v>58</v>
      </c>
      <c r="B59" s="365" t="s">
        <v>1363</v>
      </c>
      <c r="C59" s="364" t="s">
        <v>919</v>
      </c>
      <c r="D59" s="364" t="s">
        <v>339</v>
      </c>
      <c r="E59" s="365"/>
      <c r="F59" s="365"/>
      <c r="G59" s="365"/>
    </row>
    <row r="60" spans="1:7" ht="15.75" x14ac:dyDescent="0.25">
      <c r="A60" s="366">
        <v>59</v>
      </c>
      <c r="B60" s="365" t="s">
        <v>1364</v>
      </c>
      <c r="C60" s="364" t="s">
        <v>920</v>
      </c>
      <c r="D60" s="364" t="s">
        <v>340</v>
      </c>
      <c r="E60" s="365"/>
      <c r="F60" s="365"/>
      <c r="G60" s="365"/>
    </row>
    <row r="61" spans="1:7" ht="15.75" x14ac:dyDescent="0.25">
      <c r="A61" s="366">
        <v>60</v>
      </c>
      <c r="B61" s="365" t="s">
        <v>1365</v>
      </c>
      <c r="C61" s="364" t="s">
        <v>1366</v>
      </c>
      <c r="D61" s="364" t="s">
        <v>1367</v>
      </c>
      <c r="E61" s="365"/>
      <c r="F61" s="365"/>
      <c r="G61" s="365"/>
    </row>
    <row r="62" spans="1:7" ht="15.75" x14ac:dyDescent="0.25">
      <c r="A62" s="366">
        <v>61</v>
      </c>
      <c r="B62" s="365" t="s">
        <v>1368</v>
      </c>
      <c r="C62" s="364" t="s">
        <v>1369</v>
      </c>
      <c r="D62" s="364" t="s">
        <v>1370</v>
      </c>
      <c r="E62" s="365"/>
      <c r="F62" s="365"/>
      <c r="G62" s="365"/>
    </row>
    <row r="63" spans="1:7" ht="15.75" x14ac:dyDescent="0.25">
      <c r="A63" s="366">
        <v>62</v>
      </c>
      <c r="B63" s="365" t="s">
        <v>72</v>
      </c>
      <c r="C63" s="364" t="s">
        <v>923</v>
      </c>
      <c r="D63" s="364" t="s">
        <v>860</v>
      </c>
      <c r="E63" s="365"/>
      <c r="F63" s="365"/>
      <c r="G63" s="365"/>
    </row>
    <row r="64" spans="1:7" ht="15.75" x14ac:dyDescent="0.25">
      <c r="A64" s="366">
        <v>63</v>
      </c>
      <c r="B64" s="365" t="s">
        <v>1371</v>
      </c>
      <c r="C64" s="364" t="s">
        <v>990</v>
      </c>
      <c r="D64" s="364" t="s">
        <v>1372</v>
      </c>
      <c r="E64" s="365"/>
      <c r="F64" s="365"/>
      <c r="G64" s="365"/>
    </row>
    <row r="65" spans="1:7" ht="15.75" x14ac:dyDescent="0.25">
      <c r="A65" s="366">
        <v>64</v>
      </c>
      <c r="B65" s="365" t="s">
        <v>1373</v>
      </c>
      <c r="C65" s="364" t="s">
        <v>924</v>
      </c>
      <c r="D65" s="364" t="s">
        <v>509</v>
      </c>
      <c r="E65" s="365"/>
      <c r="F65" s="365"/>
      <c r="G65" s="365"/>
    </row>
    <row r="66" spans="1:7" ht="15.75" x14ac:dyDescent="0.25">
      <c r="A66" s="366">
        <v>65</v>
      </c>
      <c r="B66" s="365" t="s">
        <v>130</v>
      </c>
      <c r="C66" s="364" t="s">
        <v>925</v>
      </c>
      <c r="D66" s="364" t="s">
        <v>510</v>
      </c>
      <c r="E66" s="365"/>
      <c r="F66" s="365"/>
      <c r="G66" s="365"/>
    </row>
    <row r="67" spans="1:7" ht="15.75" x14ac:dyDescent="0.25">
      <c r="A67" s="366">
        <v>66</v>
      </c>
      <c r="B67" s="365" t="s">
        <v>42</v>
      </c>
      <c r="C67" s="364" t="s">
        <v>926</v>
      </c>
      <c r="D67" s="364" t="s">
        <v>511</v>
      </c>
      <c r="E67" s="365"/>
      <c r="F67" s="365"/>
      <c r="G67" s="365"/>
    </row>
    <row r="68" spans="1:7" ht="15.75" x14ac:dyDescent="0.25">
      <c r="A68" s="366">
        <v>67</v>
      </c>
      <c r="B68" s="365" t="s">
        <v>1374</v>
      </c>
      <c r="C68" s="364" t="s">
        <v>927</v>
      </c>
      <c r="D68" s="364" t="s">
        <v>512</v>
      </c>
      <c r="E68" s="365"/>
      <c r="F68" s="365"/>
      <c r="G68" s="365"/>
    </row>
    <row r="69" spans="1:7" ht="15.75" x14ac:dyDescent="0.25">
      <c r="A69" s="366">
        <v>68</v>
      </c>
      <c r="B69" s="365" t="s">
        <v>48</v>
      </c>
      <c r="C69" s="364" t="s">
        <v>928</v>
      </c>
      <c r="D69" s="364" t="s">
        <v>513</v>
      </c>
      <c r="E69" s="365"/>
      <c r="F69" s="365"/>
      <c r="G69" s="365"/>
    </row>
    <row r="70" spans="1:7" ht="15.75" x14ac:dyDescent="0.25">
      <c r="A70" s="366">
        <v>69</v>
      </c>
      <c r="B70" s="365" t="s">
        <v>1375</v>
      </c>
      <c r="C70" s="364" t="s">
        <v>929</v>
      </c>
      <c r="D70" s="364" t="s">
        <v>514</v>
      </c>
      <c r="E70" s="365"/>
      <c r="F70" s="365"/>
      <c r="G70" s="365"/>
    </row>
    <row r="71" spans="1:7" ht="15.75" x14ac:dyDescent="0.25">
      <c r="A71" s="366">
        <v>70</v>
      </c>
      <c r="B71" s="365" t="s">
        <v>1376</v>
      </c>
      <c r="C71" s="364" t="s">
        <v>930</v>
      </c>
      <c r="D71" s="364" t="s">
        <v>515</v>
      </c>
      <c r="E71" s="365"/>
      <c r="F71" s="365"/>
      <c r="G71" s="365"/>
    </row>
    <row r="72" spans="1:7" ht="15.75" x14ac:dyDescent="0.25">
      <c r="A72" s="366">
        <v>71</v>
      </c>
      <c r="B72" s="365" t="s">
        <v>1377</v>
      </c>
      <c r="C72" s="364" t="s">
        <v>1378</v>
      </c>
      <c r="D72" s="364" t="s">
        <v>516</v>
      </c>
      <c r="E72" s="365"/>
      <c r="F72" s="365"/>
      <c r="G72" s="365"/>
    </row>
    <row r="73" spans="1:7" ht="15.75" x14ac:dyDescent="0.25">
      <c r="A73" s="366">
        <v>72</v>
      </c>
      <c r="B73" s="365" t="s">
        <v>1379</v>
      </c>
      <c r="C73" s="364" t="s">
        <v>1380</v>
      </c>
      <c r="D73" s="364" t="s">
        <v>1381</v>
      </c>
      <c r="E73" s="365"/>
      <c r="F73" s="365"/>
      <c r="G73" s="365"/>
    </row>
    <row r="74" spans="1:7" ht="15.75" x14ac:dyDescent="0.25">
      <c r="A74" s="366">
        <v>73</v>
      </c>
      <c r="B74" s="365" t="s">
        <v>1382</v>
      </c>
      <c r="C74" s="364" t="s">
        <v>933</v>
      </c>
      <c r="D74" s="364" t="s">
        <v>518</v>
      </c>
      <c r="E74" s="365"/>
      <c r="F74" s="365"/>
      <c r="G74" s="365"/>
    </row>
    <row r="75" spans="1:7" ht="15.75" x14ac:dyDescent="0.25">
      <c r="A75" s="366">
        <v>74</v>
      </c>
      <c r="B75" s="365" t="s">
        <v>1383</v>
      </c>
      <c r="C75" s="364" t="s">
        <v>934</v>
      </c>
      <c r="D75" s="364" t="s">
        <v>519</v>
      </c>
      <c r="E75" s="365"/>
      <c r="F75" s="365"/>
      <c r="G75" s="365"/>
    </row>
    <row r="76" spans="1:7" ht="15.75" x14ac:dyDescent="0.25">
      <c r="A76" s="366">
        <v>75</v>
      </c>
      <c r="B76" s="365" t="s">
        <v>1384</v>
      </c>
      <c r="C76" s="364" t="s">
        <v>935</v>
      </c>
      <c r="D76" s="364" t="s">
        <v>520</v>
      </c>
      <c r="E76" s="365"/>
      <c r="F76" s="365"/>
      <c r="G76" s="365"/>
    </row>
    <row r="77" spans="1:7" ht="15.75" x14ac:dyDescent="0.25">
      <c r="A77" s="366">
        <v>76</v>
      </c>
      <c r="B77" s="365" t="s">
        <v>1385</v>
      </c>
      <c r="C77" s="364" t="s">
        <v>1386</v>
      </c>
      <c r="D77" s="364" t="s">
        <v>1387</v>
      </c>
      <c r="E77" s="365"/>
      <c r="F77" s="365"/>
      <c r="G77" s="365"/>
    </row>
    <row r="78" spans="1:7" ht="15.75" x14ac:dyDescent="0.25">
      <c r="A78" s="366">
        <v>77</v>
      </c>
      <c r="B78" s="365" t="s">
        <v>1388</v>
      </c>
      <c r="C78" s="364" t="s">
        <v>1389</v>
      </c>
      <c r="D78" s="364" t="s">
        <v>1390</v>
      </c>
      <c r="E78" s="365"/>
      <c r="F78" s="365"/>
      <c r="G78" s="365"/>
    </row>
    <row r="79" spans="1:7" ht="15.75" x14ac:dyDescent="0.25">
      <c r="A79" s="366">
        <v>78</v>
      </c>
      <c r="B79" s="365" t="s">
        <v>1391</v>
      </c>
      <c r="C79" s="364" t="s">
        <v>309</v>
      </c>
      <c r="D79" s="364" t="s">
        <v>522</v>
      </c>
      <c r="E79" s="365"/>
      <c r="F79" s="365"/>
      <c r="G79" s="365"/>
    </row>
    <row r="80" spans="1:7" ht="15.75" x14ac:dyDescent="0.25">
      <c r="A80" s="366">
        <v>79</v>
      </c>
      <c r="B80" s="365" t="s">
        <v>1392</v>
      </c>
      <c r="C80" s="364" t="s">
        <v>1393</v>
      </c>
      <c r="D80" s="364" t="s">
        <v>1394</v>
      </c>
      <c r="E80" s="365"/>
      <c r="F80" s="365"/>
      <c r="G80" s="365"/>
    </row>
    <row r="81" spans="1:7" ht="15.75" x14ac:dyDescent="0.25">
      <c r="A81" s="366">
        <v>80</v>
      </c>
      <c r="B81" s="365" t="s">
        <v>1395</v>
      </c>
      <c r="C81" s="364" t="s">
        <v>500</v>
      </c>
      <c r="D81" s="364" t="s">
        <v>523</v>
      </c>
      <c r="E81" s="365"/>
      <c r="F81" s="365"/>
      <c r="G81" s="365"/>
    </row>
    <row r="82" spans="1:7" ht="15.75" x14ac:dyDescent="0.25">
      <c r="A82" s="366">
        <v>81</v>
      </c>
      <c r="B82" s="365" t="s">
        <v>1396</v>
      </c>
      <c r="C82" s="364" t="s">
        <v>501</v>
      </c>
      <c r="D82" s="364" t="s">
        <v>524</v>
      </c>
      <c r="E82" s="365"/>
      <c r="F82" s="365"/>
      <c r="G82" s="365"/>
    </row>
    <row r="83" spans="1:7" ht="15.75" x14ac:dyDescent="0.25">
      <c r="A83" s="366">
        <v>82</v>
      </c>
      <c r="B83" s="365" t="s">
        <v>1397</v>
      </c>
      <c r="C83" s="364" t="s">
        <v>1398</v>
      </c>
      <c r="D83" s="364" t="s">
        <v>1399</v>
      </c>
      <c r="E83" s="365"/>
      <c r="F83" s="365"/>
      <c r="G83" s="365"/>
    </row>
    <row r="84" spans="1:7" ht="15.75" x14ac:dyDescent="0.25">
      <c r="A84" s="366">
        <v>83</v>
      </c>
      <c r="B84" s="365" t="s">
        <v>1400</v>
      </c>
      <c r="C84" s="364" t="s">
        <v>502</v>
      </c>
      <c r="D84" s="364" t="s">
        <v>525</v>
      </c>
      <c r="E84" s="365"/>
      <c r="F84" s="365"/>
      <c r="G84" s="365"/>
    </row>
    <row r="85" spans="1:7" ht="15.75" x14ac:dyDescent="0.25">
      <c r="A85" s="366">
        <v>84</v>
      </c>
      <c r="B85" s="365" t="s">
        <v>1401</v>
      </c>
      <c r="C85" s="364" t="s">
        <v>503</v>
      </c>
      <c r="D85" s="364" t="s">
        <v>526</v>
      </c>
      <c r="E85" s="365"/>
      <c r="F85" s="365"/>
      <c r="G85" s="365"/>
    </row>
    <row r="86" spans="1:7" ht="15.75" x14ac:dyDescent="0.25">
      <c r="A86" s="366">
        <v>85</v>
      </c>
      <c r="B86" s="365" t="s">
        <v>1402</v>
      </c>
      <c r="C86" s="364" t="s">
        <v>504</v>
      </c>
      <c r="D86" s="364" t="s">
        <v>527</v>
      </c>
      <c r="E86" s="365"/>
      <c r="F86" s="365"/>
      <c r="G86" s="365"/>
    </row>
    <row r="87" spans="1:7" ht="15.75" x14ac:dyDescent="0.25">
      <c r="A87" s="366">
        <v>86</v>
      </c>
      <c r="B87" s="365" t="s">
        <v>1403</v>
      </c>
      <c r="C87" s="364" t="s">
        <v>505</v>
      </c>
      <c r="D87" s="364" t="s">
        <v>528</v>
      </c>
      <c r="E87" s="365"/>
      <c r="F87" s="365"/>
      <c r="G87" s="365"/>
    </row>
    <row r="88" spans="1:7" ht="15.75" x14ac:dyDescent="0.25">
      <c r="A88" s="366">
        <v>87</v>
      </c>
      <c r="B88" s="365" t="s">
        <v>1404</v>
      </c>
      <c r="C88" s="364" t="s">
        <v>506</v>
      </c>
      <c r="D88" s="364" t="s">
        <v>529</v>
      </c>
      <c r="E88" s="365"/>
      <c r="F88" s="365"/>
      <c r="G88" s="365"/>
    </row>
    <row r="89" spans="1:7" ht="15.75" x14ac:dyDescent="0.25">
      <c r="A89" s="366">
        <v>88</v>
      </c>
      <c r="B89" s="365" t="s">
        <v>1405</v>
      </c>
      <c r="C89" s="364" t="s">
        <v>507</v>
      </c>
      <c r="D89" s="364" t="s">
        <v>530</v>
      </c>
      <c r="E89" s="365"/>
      <c r="F89" s="365"/>
      <c r="G89" s="365"/>
    </row>
    <row r="90" spans="1:7" ht="15.75" x14ac:dyDescent="0.25">
      <c r="A90" s="366">
        <v>89</v>
      </c>
      <c r="B90" s="365" t="s">
        <v>1406</v>
      </c>
      <c r="C90" s="364" t="s">
        <v>1407</v>
      </c>
      <c r="D90" s="364" t="s">
        <v>1408</v>
      </c>
      <c r="E90" s="365"/>
      <c r="F90" s="365"/>
      <c r="G90" s="365"/>
    </row>
    <row r="91" spans="1:7" ht="15.75" x14ac:dyDescent="0.25">
      <c r="A91" s="366">
        <v>90</v>
      </c>
      <c r="B91" s="365" t="s">
        <v>1409</v>
      </c>
      <c r="C91" s="364" t="s">
        <v>908</v>
      </c>
      <c r="D91" s="364" t="s">
        <v>531</v>
      </c>
      <c r="E91" s="365"/>
      <c r="F91" s="365"/>
      <c r="G91" s="365"/>
    </row>
    <row r="92" spans="1:7" ht="15.75" x14ac:dyDescent="0.25">
      <c r="A92" s="366">
        <v>91</v>
      </c>
      <c r="B92" s="365" t="s">
        <v>1410</v>
      </c>
      <c r="C92" s="364" t="s">
        <v>909</v>
      </c>
      <c r="D92" s="364" t="s">
        <v>532</v>
      </c>
      <c r="E92" s="365"/>
      <c r="F92" s="365"/>
      <c r="G92" s="365"/>
    </row>
    <row r="93" spans="1:7" ht="15.75" x14ac:dyDescent="0.25">
      <c r="A93" s="366">
        <v>92</v>
      </c>
      <c r="B93" s="365" t="s">
        <v>1411</v>
      </c>
      <c r="C93" s="364" t="s">
        <v>1412</v>
      </c>
      <c r="D93" s="364" t="s">
        <v>1413</v>
      </c>
      <c r="E93" s="365"/>
      <c r="F93" s="365"/>
      <c r="G93" s="365"/>
    </row>
    <row r="94" spans="1:7" ht="15.75" x14ac:dyDescent="0.25">
      <c r="A94" s="366">
        <v>93</v>
      </c>
      <c r="B94" s="365" t="s">
        <v>1414</v>
      </c>
      <c r="C94" s="364" t="s">
        <v>910</v>
      </c>
      <c r="D94" s="364" t="s">
        <v>533</v>
      </c>
      <c r="E94" s="365"/>
      <c r="F94" s="365"/>
      <c r="G94" s="365"/>
    </row>
    <row r="95" spans="1:7" ht="15.75" x14ac:dyDescent="0.25">
      <c r="A95" s="366">
        <v>94</v>
      </c>
      <c r="B95" s="364" t="s">
        <v>568</v>
      </c>
      <c r="C95" s="364" t="s">
        <v>876</v>
      </c>
      <c r="D95" s="364" t="s">
        <v>1415</v>
      </c>
      <c r="E95" s="365"/>
      <c r="F95" s="365"/>
      <c r="G95" s="365"/>
    </row>
    <row r="96" spans="1:7" ht="15.75" x14ac:dyDescent="0.25">
      <c r="A96" s="366">
        <v>95</v>
      </c>
      <c r="B96" s="365" t="s">
        <v>1416</v>
      </c>
      <c r="C96" s="364" t="s">
        <v>877</v>
      </c>
      <c r="D96" s="364" t="s">
        <v>837</v>
      </c>
      <c r="E96" s="365"/>
      <c r="F96" s="365"/>
      <c r="G96" s="365"/>
    </row>
    <row r="97" spans="1:7" ht="15.75" x14ac:dyDescent="0.25">
      <c r="A97" s="366">
        <v>96</v>
      </c>
      <c r="B97" s="365" t="s">
        <v>1417</v>
      </c>
      <c r="C97" s="364" t="s">
        <v>878</v>
      </c>
      <c r="D97" s="364" t="s">
        <v>838</v>
      </c>
      <c r="E97" s="365"/>
      <c r="F97" s="365"/>
      <c r="G97" s="365"/>
    </row>
    <row r="98" spans="1:7" ht="15.75" x14ac:dyDescent="0.25">
      <c r="A98" s="366">
        <v>97</v>
      </c>
      <c r="B98" s="365" t="s">
        <v>1418</v>
      </c>
      <c r="C98" s="364" t="s">
        <v>879</v>
      </c>
      <c r="D98" s="364" t="s">
        <v>839</v>
      </c>
      <c r="E98" s="365"/>
      <c r="F98" s="365"/>
      <c r="G98" s="365"/>
    </row>
    <row r="99" spans="1:7" ht="15.75" x14ac:dyDescent="0.25">
      <c r="A99" s="366">
        <v>98</v>
      </c>
      <c r="B99" s="365" t="s">
        <v>1419</v>
      </c>
      <c r="C99" s="364" t="s">
        <v>880</v>
      </c>
      <c r="D99" s="364" t="s">
        <v>840</v>
      </c>
      <c r="E99" s="365"/>
      <c r="F99" s="365"/>
      <c r="G99" s="365"/>
    </row>
    <row r="100" spans="1:7" ht="15.75" x14ac:dyDescent="0.25">
      <c r="A100" s="366">
        <v>99</v>
      </c>
      <c r="B100" s="365" t="s">
        <v>1420</v>
      </c>
      <c r="C100" s="364" t="s">
        <v>881</v>
      </c>
      <c r="D100" s="364" t="s">
        <v>841</v>
      </c>
      <c r="E100" s="365"/>
      <c r="F100" s="365"/>
      <c r="G100" s="365"/>
    </row>
    <row r="101" spans="1:7" ht="15.75" x14ac:dyDescent="0.25">
      <c r="A101" s="366">
        <v>100</v>
      </c>
      <c r="B101" s="365" t="s">
        <v>1421</v>
      </c>
      <c r="C101" s="364" t="s">
        <v>1422</v>
      </c>
      <c r="D101" s="364" t="s">
        <v>842</v>
      </c>
      <c r="E101" s="365"/>
      <c r="F101" s="365"/>
      <c r="G101" s="365"/>
    </row>
    <row r="102" spans="1:7" ht="15.75" x14ac:dyDescent="0.25">
      <c r="A102" s="366">
        <v>101</v>
      </c>
      <c r="B102" s="365" t="s">
        <v>1423</v>
      </c>
      <c r="C102" s="364" t="s">
        <v>882</v>
      </c>
      <c r="E102" s="365"/>
      <c r="F102" s="365"/>
      <c r="G102" s="365"/>
    </row>
    <row r="103" spans="1:7" ht="15.75" x14ac:dyDescent="0.25">
      <c r="A103" s="366">
        <v>102</v>
      </c>
      <c r="B103" s="365" t="s">
        <v>1424</v>
      </c>
      <c r="C103" s="364" t="s">
        <v>883</v>
      </c>
      <c r="D103" s="364" t="s">
        <v>843</v>
      </c>
      <c r="E103" s="365"/>
      <c r="F103" s="365"/>
      <c r="G103" s="365"/>
    </row>
    <row r="104" spans="1:7" ht="15.75" x14ac:dyDescent="0.25">
      <c r="A104" s="366">
        <v>103</v>
      </c>
      <c r="B104" s="365" t="s">
        <v>1425</v>
      </c>
      <c r="C104" s="364" t="s">
        <v>884</v>
      </c>
      <c r="D104" s="364" t="s">
        <v>811</v>
      </c>
      <c r="E104" s="365"/>
      <c r="F104" s="365"/>
      <c r="G104" s="365"/>
    </row>
    <row r="105" spans="1:7" ht="15.75" x14ac:dyDescent="0.25">
      <c r="A105" s="366">
        <v>104</v>
      </c>
      <c r="B105" s="365" t="s">
        <v>1426</v>
      </c>
      <c r="C105" s="364" t="s">
        <v>885</v>
      </c>
      <c r="D105" s="364" t="s">
        <v>812</v>
      </c>
      <c r="E105" s="365"/>
      <c r="F105" s="365"/>
      <c r="G105" s="365"/>
    </row>
    <row r="106" spans="1:7" ht="15.75" x14ac:dyDescent="0.25">
      <c r="A106" s="366">
        <v>105</v>
      </c>
      <c r="B106" s="365" t="s">
        <v>1427</v>
      </c>
      <c r="C106" s="364" t="s">
        <v>1428</v>
      </c>
      <c r="D106" s="364" t="s">
        <v>1429</v>
      </c>
      <c r="E106" s="365"/>
      <c r="F106" s="365"/>
      <c r="G106" s="365"/>
    </row>
    <row r="107" spans="1:7" ht="15.75" x14ac:dyDescent="0.25">
      <c r="A107" s="366">
        <v>106</v>
      </c>
      <c r="B107" s="365" t="s">
        <v>1430</v>
      </c>
      <c r="C107" s="364" t="s">
        <v>887</v>
      </c>
      <c r="D107" s="364" t="s">
        <v>814</v>
      </c>
      <c r="E107" s="365"/>
      <c r="F107" s="365"/>
      <c r="G107" s="365"/>
    </row>
    <row r="108" spans="1:7" ht="15.75" x14ac:dyDescent="0.25">
      <c r="A108" s="366">
        <v>107</v>
      </c>
      <c r="B108" s="365" t="s">
        <v>1431</v>
      </c>
      <c r="C108" s="364" t="s">
        <v>920</v>
      </c>
      <c r="D108" s="364" t="s">
        <v>815</v>
      </c>
      <c r="E108" s="365"/>
      <c r="F108" s="365"/>
      <c r="G108" s="365"/>
    </row>
    <row r="109" spans="1:7" ht="15.75" x14ac:dyDescent="0.25">
      <c r="A109" s="366">
        <v>108</v>
      </c>
      <c r="B109" s="365" t="s">
        <v>1432</v>
      </c>
      <c r="C109" s="364" t="s">
        <v>918</v>
      </c>
      <c r="D109" s="364" t="s">
        <v>816</v>
      </c>
      <c r="E109" s="365"/>
      <c r="F109" s="365"/>
      <c r="G109" s="365"/>
    </row>
    <row r="110" spans="1:7" ht="15.75" x14ac:dyDescent="0.25">
      <c r="A110" s="366">
        <v>109</v>
      </c>
      <c r="B110" s="365" t="s">
        <v>1433</v>
      </c>
      <c r="C110" s="364" t="s">
        <v>1434</v>
      </c>
      <c r="D110" s="364" t="s">
        <v>1435</v>
      </c>
      <c r="E110" s="365"/>
      <c r="F110" s="365"/>
      <c r="G110" s="365"/>
    </row>
    <row r="111" spans="1:7" ht="15.75" x14ac:dyDescent="0.25">
      <c r="B111" s="365"/>
      <c r="D111" s="365"/>
      <c r="E111" s="365"/>
      <c r="F111" s="365"/>
      <c r="G111" s="365"/>
    </row>
    <row r="112" spans="1:7" ht="15.75" x14ac:dyDescent="0.25">
      <c r="B112" s="386" t="s">
        <v>1436</v>
      </c>
      <c r="C112" s="365" t="s">
        <v>1437</v>
      </c>
      <c r="D112" s="365" t="s">
        <v>1438</v>
      </c>
    </row>
    <row r="113" spans="1:4" ht="15.75" x14ac:dyDescent="0.25">
      <c r="A113" s="385">
        <v>1</v>
      </c>
      <c r="B113" s="365" t="s">
        <v>1439</v>
      </c>
      <c r="C113" s="364" t="s">
        <v>971</v>
      </c>
      <c r="D113" s="364" t="s">
        <v>1018</v>
      </c>
    </row>
    <row r="114" spans="1:4" ht="15.75" x14ac:dyDescent="0.25">
      <c r="A114" s="366">
        <v>2</v>
      </c>
      <c r="B114" s="365" t="s">
        <v>1440</v>
      </c>
      <c r="C114" s="364" t="s">
        <v>970</v>
      </c>
      <c r="D114" s="364" t="s">
        <v>1019</v>
      </c>
    </row>
    <row r="115" spans="1:4" ht="15.75" x14ac:dyDescent="0.25">
      <c r="A115" s="385">
        <v>3</v>
      </c>
      <c r="B115" s="365" t="s">
        <v>1441</v>
      </c>
      <c r="C115" s="364" t="s">
        <v>550</v>
      </c>
      <c r="D115" s="364" t="s">
        <v>1020</v>
      </c>
    </row>
    <row r="116" spans="1:4" ht="15.75" x14ac:dyDescent="0.25">
      <c r="A116" s="366">
        <v>4</v>
      </c>
      <c r="B116" s="365" t="s">
        <v>1442</v>
      </c>
      <c r="C116" s="364" t="s">
        <v>969</v>
      </c>
      <c r="D116" s="364" t="s">
        <v>1021</v>
      </c>
    </row>
    <row r="117" spans="1:4" ht="15.75" x14ac:dyDescent="0.25">
      <c r="A117" s="385">
        <v>5</v>
      </c>
      <c r="B117" s="365" t="s">
        <v>1443</v>
      </c>
      <c r="C117" s="364" t="s">
        <v>972</v>
      </c>
      <c r="D117" s="364" t="s">
        <v>1022</v>
      </c>
    </row>
    <row r="118" spans="1:4" ht="15.75" x14ac:dyDescent="0.25">
      <c r="A118" s="366">
        <v>6</v>
      </c>
      <c r="B118" s="365" t="s">
        <v>1444</v>
      </c>
      <c r="C118" s="364" t="s">
        <v>549</v>
      </c>
      <c r="D118" s="364" t="s">
        <v>1023</v>
      </c>
    </row>
    <row r="119" spans="1:4" ht="15.75" x14ac:dyDescent="0.25">
      <c r="A119" s="385">
        <v>7</v>
      </c>
      <c r="B119" s="365" t="s">
        <v>284</v>
      </c>
      <c r="C119" s="364" t="s">
        <v>390</v>
      </c>
      <c r="D119" s="364" t="s">
        <v>773</v>
      </c>
    </row>
    <row r="120" spans="1:4" ht="15.75" x14ac:dyDescent="0.25">
      <c r="A120" s="366">
        <v>8</v>
      </c>
      <c r="B120" s="365" t="s">
        <v>1445</v>
      </c>
      <c r="C120" s="364" t="s">
        <v>1211</v>
      </c>
      <c r="D120" s="364" t="s">
        <v>1212</v>
      </c>
    </row>
    <row r="121" spans="1:4" ht="15.75" x14ac:dyDescent="0.25">
      <c r="A121" s="385">
        <v>9</v>
      </c>
      <c r="B121" s="365" t="s">
        <v>1446</v>
      </c>
      <c r="C121" s="364" t="s">
        <v>973</v>
      </c>
      <c r="D121" s="364" t="s">
        <v>1024</v>
      </c>
    </row>
    <row r="122" spans="1:4" ht="15.75" x14ac:dyDescent="0.25">
      <c r="A122" s="366">
        <v>10</v>
      </c>
      <c r="B122" s="365" t="s">
        <v>1447</v>
      </c>
      <c r="C122" s="364" t="s">
        <v>974</v>
      </c>
      <c r="D122" s="364" t="s">
        <v>1025</v>
      </c>
    </row>
    <row r="123" spans="1:4" ht="15.75" x14ac:dyDescent="0.25">
      <c r="A123" s="385">
        <v>11</v>
      </c>
      <c r="B123" s="365" t="s">
        <v>1448</v>
      </c>
      <c r="C123" s="364" t="s">
        <v>975</v>
      </c>
      <c r="D123" s="364" t="s">
        <v>1026</v>
      </c>
    </row>
    <row r="124" spans="1:4" ht="15.75" x14ac:dyDescent="0.25">
      <c r="A124" s="366">
        <v>12</v>
      </c>
      <c r="B124" s="365" t="s">
        <v>1449</v>
      </c>
      <c r="C124" s="364" t="s">
        <v>976</v>
      </c>
      <c r="D124" s="364" t="s">
        <v>1027</v>
      </c>
    </row>
    <row r="125" spans="1:4" ht="15.75" x14ac:dyDescent="0.25">
      <c r="A125" s="385">
        <v>13</v>
      </c>
      <c r="B125" s="365" t="s">
        <v>1450</v>
      </c>
      <c r="C125" s="364" t="s">
        <v>977</v>
      </c>
      <c r="D125" s="364" t="s">
        <v>1028</v>
      </c>
    </row>
    <row r="126" spans="1:4" ht="15.75" x14ac:dyDescent="0.25">
      <c r="A126" s="366">
        <v>14</v>
      </c>
      <c r="B126" s="365" t="s">
        <v>1451</v>
      </c>
      <c r="C126" s="364" t="s">
        <v>548</v>
      </c>
      <c r="D126" s="364" t="s">
        <v>1029</v>
      </c>
    </row>
    <row r="127" spans="1:4" ht="15.75" x14ac:dyDescent="0.25">
      <c r="A127" s="385">
        <v>15</v>
      </c>
      <c r="B127" s="365" t="s">
        <v>1452</v>
      </c>
      <c r="C127" s="364" t="s">
        <v>978</v>
      </c>
      <c r="D127" s="364" t="s">
        <v>1030</v>
      </c>
    </row>
    <row r="128" spans="1:4" ht="15.75" x14ac:dyDescent="0.25">
      <c r="A128" s="366">
        <v>16</v>
      </c>
      <c r="B128" s="365" t="s">
        <v>1453</v>
      </c>
      <c r="C128" s="364" t="s">
        <v>979</v>
      </c>
      <c r="D128" s="364" t="s">
        <v>1031</v>
      </c>
    </row>
    <row r="129" spans="1:4" ht="15.75" x14ac:dyDescent="0.25">
      <c r="A129" s="385">
        <v>17</v>
      </c>
      <c r="B129" s="365" t="s">
        <v>1454</v>
      </c>
      <c r="C129" s="364" t="s">
        <v>980</v>
      </c>
      <c r="D129" s="364" t="s">
        <v>1032</v>
      </c>
    </row>
    <row r="130" spans="1:4" ht="15.75" x14ac:dyDescent="0.25">
      <c r="A130" s="366">
        <v>18</v>
      </c>
      <c r="B130" s="365" t="s">
        <v>1455</v>
      </c>
      <c r="C130" s="364" t="s">
        <v>547</v>
      </c>
      <c r="D130" s="364" t="s">
        <v>1033</v>
      </c>
    </row>
    <row r="131" spans="1:4" ht="15.75" x14ac:dyDescent="0.25">
      <c r="A131" s="385">
        <v>19</v>
      </c>
      <c r="B131" s="365" t="s">
        <v>1216</v>
      </c>
      <c r="C131" s="364" t="s">
        <v>981</v>
      </c>
      <c r="D131" s="364" t="s">
        <v>1034</v>
      </c>
    </row>
    <row r="132" spans="1:4" ht="15.75" x14ac:dyDescent="0.25">
      <c r="A132" s="366">
        <v>20</v>
      </c>
      <c r="B132" s="365" t="s">
        <v>953</v>
      </c>
      <c r="C132" s="364" t="s">
        <v>982</v>
      </c>
      <c r="D132" s="364" t="s">
        <v>777</v>
      </c>
    </row>
    <row r="133" spans="1:4" ht="15.75" x14ac:dyDescent="0.25">
      <c r="A133" s="385">
        <v>21</v>
      </c>
      <c r="B133" s="365" t="s">
        <v>1456</v>
      </c>
      <c r="C133" s="364" t="s">
        <v>638</v>
      </c>
      <c r="D133" s="364" t="s">
        <v>639</v>
      </c>
    </row>
    <row r="134" spans="1:4" ht="15.75" x14ac:dyDescent="0.25">
      <c r="A134" s="366">
        <v>22</v>
      </c>
      <c r="B134" s="365" t="s">
        <v>1457</v>
      </c>
      <c r="C134" s="364" t="s">
        <v>396</v>
      </c>
      <c r="D134" s="364" t="s">
        <v>778</v>
      </c>
    </row>
    <row r="135" spans="1:4" ht="15.75" x14ac:dyDescent="0.25">
      <c r="A135" s="385">
        <v>23</v>
      </c>
      <c r="B135" s="365" t="s">
        <v>1458</v>
      </c>
      <c r="C135" s="364" t="s">
        <v>540</v>
      </c>
      <c r="D135" s="364" t="s">
        <v>576</v>
      </c>
    </row>
    <row r="136" spans="1:4" ht="15.75" x14ac:dyDescent="0.25">
      <c r="A136" s="366">
        <v>24</v>
      </c>
      <c r="B136" s="365" t="s">
        <v>1459</v>
      </c>
      <c r="C136" s="364" t="s">
        <v>641</v>
      </c>
      <c r="D136" s="364" t="s">
        <v>642</v>
      </c>
    </row>
    <row r="137" spans="1:4" ht="15.75" x14ac:dyDescent="0.25">
      <c r="A137" s="385">
        <v>25</v>
      </c>
      <c r="B137" s="365" t="s">
        <v>1460</v>
      </c>
      <c r="C137" s="364" t="s">
        <v>1461</v>
      </c>
      <c r="D137" s="364" t="s">
        <v>1462</v>
      </c>
    </row>
    <row r="138" spans="1:4" ht="15.75" x14ac:dyDescent="0.25">
      <c r="A138" s="366">
        <v>26</v>
      </c>
      <c r="B138" s="365" t="s">
        <v>1459</v>
      </c>
      <c r="C138" s="364" t="s">
        <v>644</v>
      </c>
      <c r="D138" s="364" t="s">
        <v>645</v>
      </c>
    </row>
    <row r="139" spans="1:4" ht="15.75" x14ac:dyDescent="0.25">
      <c r="A139" s="385">
        <v>27</v>
      </c>
      <c r="B139" s="365" t="s">
        <v>1463</v>
      </c>
      <c r="C139" s="364" t="s">
        <v>1464</v>
      </c>
      <c r="D139" s="364" t="s">
        <v>1465</v>
      </c>
    </row>
    <row r="140" spans="1:4" ht="15.75" x14ac:dyDescent="0.25">
      <c r="A140" s="366">
        <v>28</v>
      </c>
      <c r="B140" s="365" t="s">
        <v>1459</v>
      </c>
      <c r="C140" s="364" t="s">
        <v>641</v>
      </c>
      <c r="D140" s="364" t="s">
        <v>647</v>
      </c>
    </row>
    <row r="141" spans="1:4" ht="15.75" x14ac:dyDescent="0.25">
      <c r="A141" s="385">
        <v>29</v>
      </c>
      <c r="B141" s="365" t="s">
        <v>1466</v>
      </c>
      <c r="C141" s="364" t="s">
        <v>552</v>
      </c>
      <c r="D141" s="364" t="s">
        <v>579</v>
      </c>
    </row>
    <row r="142" spans="1:4" ht="15.75" x14ac:dyDescent="0.25">
      <c r="A142" s="366">
        <v>30</v>
      </c>
      <c r="B142" s="365" t="s">
        <v>1459</v>
      </c>
      <c r="C142" s="364" t="s">
        <v>641</v>
      </c>
      <c r="D142" s="364" t="s">
        <v>648</v>
      </c>
    </row>
    <row r="143" spans="1:4" ht="15.75" x14ac:dyDescent="0.25">
      <c r="A143" s="385">
        <v>31</v>
      </c>
      <c r="B143" s="365" t="s">
        <v>1467</v>
      </c>
      <c r="C143" s="364" t="s">
        <v>553</v>
      </c>
      <c r="D143" s="364" t="s">
        <v>580</v>
      </c>
    </row>
    <row r="144" spans="1:4" ht="15.75" x14ac:dyDescent="0.25">
      <c r="A144" s="366">
        <v>32</v>
      </c>
      <c r="B144" s="365" t="s">
        <v>1468</v>
      </c>
      <c r="C144" s="364" t="s">
        <v>650</v>
      </c>
      <c r="D144" s="364" t="s">
        <v>1218</v>
      </c>
    </row>
    <row r="145" spans="1:4" ht="15.75" x14ac:dyDescent="0.25">
      <c r="A145" s="385">
        <v>33</v>
      </c>
      <c r="B145" s="365" t="s">
        <v>1469</v>
      </c>
      <c r="C145" s="364" t="s">
        <v>556</v>
      </c>
      <c r="D145" s="364" t="s">
        <v>581</v>
      </c>
    </row>
    <row r="146" spans="1:4" ht="15.75" x14ac:dyDescent="0.25">
      <c r="A146" s="366">
        <v>34</v>
      </c>
      <c r="B146" s="365" t="s">
        <v>1470</v>
      </c>
      <c r="C146" s="364" t="s">
        <v>1471</v>
      </c>
      <c r="D146" s="364" t="s">
        <v>1472</v>
      </c>
    </row>
    <row r="147" spans="1:4" ht="15.75" x14ac:dyDescent="0.25">
      <c r="A147" s="385">
        <v>35</v>
      </c>
      <c r="B147" s="365" t="s">
        <v>1473</v>
      </c>
      <c r="C147" s="364" t="s">
        <v>724</v>
      </c>
      <c r="D147" s="364" t="s">
        <v>725</v>
      </c>
    </row>
    <row r="148" spans="1:4" ht="15.75" x14ac:dyDescent="0.25">
      <c r="A148" s="366">
        <v>36</v>
      </c>
      <c r="B148" s="365" t="s">
        <v>1474</v>
      </c>
      <c r="C148" s="364" t="s">
        <v>1475</v>
      </c>
      <c r="D148" s="364" t="s">
        <v>1476</v>
      </c>
    </row>
    <row r="149" spans="1:4" ht="15.75" x14ac:dyDescent="0.25">
      <c r="A149" s="385">
        <v>37</v>
      </c>
      <c r="B149" s="365" t="s">
        <v>1473</v>
      </c>
      <c r="C149" s="364" t="s">
        <v>641</v>
      </c>
      <c r="D149" s="364" t="s">
        <v>726</v>
      </c>
    </row>
    <row r="150" spans="1:4" ht="15.75" x14ac:dyDescent="0.25">
      <c r="A150" s="366">
        <v>38</v>
      </c>
      <c r="B150" s="365" t="s">
        <v>1477</v>
      </c>
      <c r="C150" s="364" t="s">
        <v>1478</v>
      </c>
      <c r="D150" s="364" t="s">
        <v>1479</v>
      </c>
    </row>
    <row r="151" spans="1:4" ht="15.75" x14ac:dyDescent="0.25">
      <c r="A151" s="385">
        <v>39</v>
      </c>
      <c r="B151" s="365" t="s">
        <v>1473</v>
      </c>
      <c r="C151" s="364" t="s">
        <v>724</v>
      </c>
      <c r="D151" s="364" t="s">
        <v>1480</v>
      </c>
    </row>
    <row r="152" spans="1:4" ht="15.75" x14ac:dyDescent="0.25">
      <c r="A152" s="366">
        <v>40</v>
      </c>
      <c r="B152" s="365" t="s">
        <v>1481</v>
      </c>
      <c r="C152" s="364" t="s">
        <v>1482</v>
      </c>
      <c r="D152" s="364" t="s">
        <v>1483</v>
      </c>
    </row>
    <row r="153" spans="1:4" ht="15.75" x14ac:dyDescent="0.25">
      <c r="A153" s="385">
        <v>41</v>
      </c>
      <c r="B153" s="365" t="s">
        <v>1484</v>
      </c>
      <c r="C153" s="364" t="s">
        <v>1485</v>
      </c>
      <c r="D153" s="364" t="s">
        <v>1486</v>
      </c>
    </row>
    <row r="154" spans="1:4" ht="15.75" x14ac:dyDescent="0.25">
      <c r="A154" s="366">
        <v>42</v>
      </c>
      <c r="B154" s="365" t="s">
        <v>1468</v>
      </c>
      <c r="C154" s="364" t="s">
        <v>650</v>
      </c>
      <c r="D154" s="364" t="s">
        <v>1487</v>
      </c>
    </row>
    <row r="155" spans="1:4" ht="15.75" x14ac:dyDescent="0.25">
      <c r="A155" s="385">
        <v>43</v>
      </c>
      <c r="B155" s="365" t="s">
        <v>1488</v>
      </c>
      <c r="C155" s="364" t="s">
        <v>1489</v>
      </c>
      <c r="D155" s="364" t="s">
        <v>1490</v>
      </c>
    </row>
    <row r="156" spans="1:4" ht="15.75" x14ac:dyDescent="0.25">
      <c r="A156" s="366">
        <v>44</v>
      </c>
      <c r="B156" s="365" t="s">
        <v>1491</v>
      </c>
      <c r="C156" s="364" t="s">
        <v>1492</v>
      </c>
      <c r="D156" s="364" t="s">
        <v>1493</v>
      </c>
    </row>
    <row r="157" spans="1:4" ht="15.75" x14ac:dyDescent="0.25">
      <c r="A157" s="385">
        <v>45</v>
      </c>
      <c r="B157" s="365" t="s">
        <v>1494</v>
      </c>
      <c r="C157" s="364" t="s">
        <v>1495</v>
      </c>
      <c r="D157" s="364" t="s">
        <v>1496</v>
      </c>
    </row>
    <row r="158" spans="1:4" ht="15.75" x14ac:dyDescent="0.25">
      <c r="A158" s="366">
        <v>46</v>
      </c>
      <c r="B158" s="364" t="s">
        <v>1497</v>
      </c>
      <c r="C158" s="364" t="s">
        <v>1498</v>
      </c>
      <c r="D158" s="364" t="s">
        <v>787</v>
      </c>
    </row>
    <row r="159" spans="1:4" ht="15.75" x14ac:dyDescent="0.25">
      <c r="A159" s="366">
        <v>47</v>
      </c>
      <c r="B159" s="364" t="s">
        <v>1499</v>
      </c>
      <c r="C159" s="364" t="s">
        <v>1500</v>
      </c>
      <c r="D159" s="364" t="s">
        <v>788</v>
      </c>
    </row>
    <row r="161" spans="1:4" ht="15.75" x14ac:dyDescent="0.25">
      <c r="B161" s="386" t="s">
        <v>1501</v>
      </c>
      <c r="C161" s="364" t="s">
        <v>1502</v>
      </c>
      <c r="D161" s="364" t="s">
        <v>1503</v>
      </c>
    </row>
    <row r="162" spans="1:4" ht="15.75" x14ac:dyDescent="0.25">
      <c r="A162" s="366">
        <v>1</v>
      </c>
      <c r="B162" s="364" t="s">
        <v>1439</v>
      </c>
      <c r="C162" s="364" t="s">
        <v>971</v>
      </c>
      <c r="D162" s="364" t="s">
        <v>1018</v>
      </c>
    </row>
    <row r="163" spans="1:4" ht="15.75" x14ac:dyDescent="0.25">
      <c r="A163" s="366">
        <v>2</v>
      </c>
      <c r="B163" s="364" t="s">
        <v>1440</v>
      </c>
      <c r="C163" s="364" t="s">
        <v>970</v>
      </c>
      <c r="D163" s="364" t="s">
        <v>1019</v>
      </c>
    </row>
    <row r="164" spans="1:4" ht="15.75" x14ac:dyDescent="0.25">
      <c r="A164" s="366">
        <v>3</v>
      </c>
      <c r="B164" s="364" t="s">
        <v>1441</v>
      </c>
      <c r="C164" s="364" t="s">
        <v>550</v>
      </c>
      <c r="D164" s="364" t="s">
        <v>1020</v>
      </c>
    </row>
    <row r="165" spans="1:4" ht="15.75" x14ac:dyDescent="0.25">
      <c r="A165" s="366">
        <v>4</v>
      </c>
      <c r="B165" s="364" t="s">
        <v>1504</v>
      </c>
      <c r="C165" s="364" t="s">
        <v>1037</v>
      </c>
      <c r="D165" s="364" t="s">
        <v>600</v>
      </c>
    </row>
    <row r="166" spans="1:4" ht="15.75" x14ac:dyDescent="0.25">
      <c r="A166" s="366">
        <v>5</v>
      </c>
      <c r="B166" s="364" t="s">
        <v>1505</v>
      </c>
      <c r="C166" s="364" t="s">
        <v>1038</v>
      </c>
      <c r="D166" s="364" t="s">
        <v>1036</v>
      </c>
    </row>
    <row r="167" spans="1:4" ht="15.75" x14ac:dyDescent="0.25">
      <c r="A167" s="366">
        <v>6</v>
      </c>
      <c r="B167" s="364" t="s">
        <v>1506</v>
      </c>
      <c r="C167" s="364" t="s">
        <v>1039</v>
      </c>
      <c r="D167" s="364" t="s">
        <v>1035</v>
      </c>
    </row>
    <row r="168" spans="1:4" ht="15.75" x14ac:dyDescent="0.25">
      <c r="A168" s="366">
        <v>7</v>
      </c>
      <c r="B168" s="364" t="s">
        <v>1507</v>
      </c>
      <c r="C168" s="364" t="s">
        <v>599</v>
      </c>
      <c r="D168" s="364" t="s">
        <v>1048</v>
      </c>
    </row>
    <row r="169" spans="1:4" ht="15.75" x14ac:dyDescent="0.25">
      <c r="A169" s="366">
        <v>8</v>
      </c>
      <c r="B169" s="364" t="s">
        <v>1508</v>
      </c>
      <c r="C169" s="364" t="s">
        <v>598</v>
      </c>
      <c r="D169" s="364" t="s">
        <v>1049</v>
      </c>
    </row>
    <row r="170" spans="1:4" ht="15.75" x14ac:dyDescent="0.25">
      <c r="A170" s="366">
        <v>9</v>
      </c>
      <c r="B170" s="364" t="s">
        <v>1509</v>
      </c>
      <c r="C170" s="364" t="s">
        <v>1040</v>
      </c>
      <c r="D170" s="364" t="s">
        <v>1050</v>
      </c>
    </row>
    <row r="171" spans="1:4" ht="15.75" x14ac:dyDescent="0.25">
      <c r="A171" s="366">
        <v>10</v>
      </c>
      <c r="B171" s="364" t="s">
        <v>1510</v>
      </c>
      <c r="C171" s="364" t="s">
        <v>1041</v>
      </c>
      <c r="D171" s="364" t="s">
        <v>1051</v>
      </c>
    </row>
    <row r="172" spans="1:4" ht="15.75" x14ac:dyDescent="0.25">
      <c r="A172" s="366">
        <v>11</v>
      </c>
      <c r="B172" s="364" t="s">
        <v>1511</v>
      </c>
      <c r="C172" s="364" t="s">
        <v>1042</v>
      </c>
      <c r="D172" s="364" t="s">
        <v>1052</v>
      </c>
    </row>
    <row r="173" spans="1:4" ht="15.75" x14ac:dyDescent="0.25">
      <c r="A173" s="366">
        <v>12</v>
      </c>
      <c r="B173" s="364" t="s">
        <v>1512</v>
      </c>
      <c r="C173" s="364" t="s">
        <v>1043</v>
      </c>
      <c r="D173" s="364" t="s">
        <v>1053</v>
      </c>
    </row>
    <row r="174" spans="1:4" ht="15.75" x14ac:dyDescent="0.25">
      <c r="A174" s="366">
        <v>13</v>
      </c>
      <c r="B174" s="364" t="s">
        <v>1513</v>
      </c>
      <c r="C174" s="364" t="s">
        <v>1044</v>
      </c>
      <c r="D174" s="364" t="s">
        <v>1047</v>
      </c>
    </row>
    <row r="175" spans="1:4" ht="15.75" x14ac:dyDescent="0.25">
      <c r="A175" s="366">
        <v>14</v>
      </c>
      <c r="B175" s="364" t="s">
        <v>1445</v>
      </c>
      <c r="C175" s="364" t="s">
        <v>1211</v>
      </c>
      <c r="D175" s="364" t="s">
        <v>1514</v>
      </c>
    </row>
    <row r="176" spans="1:4" ht="15.75" x14ac:dyDescent="0.25">
      <c r="A176" s="366">
        <v>15</v>
      </c>
      <c r="B176" s="364" t="s">
        <v>597</v>
      </c>
      <c r="C176" s="364" t="s">
        <v>1045</v>
      </c>
      <c r="D176" s="364" t="s">
        <v>1046</v>
      </c>
    </row>
    <row r="177" spans="1:4" ht="15.75" x14ac:dyDescent="0.25">
      <c r="A177" s="366">
        <v>16</v>
      </c>
      <c r="B177" s="364" t="s">
        <v>1456</v>
      </c>
      <c r="C177" s="364" t="s">
        <v>638</v>
      </c>
      <c r="D177" s="364" t="s">
        <v>1515</v>
      </c>
    </row>
    <row r="178" spans="1:4" ht="15.75" x14ac:dyDescent="0.25">
      <c r="A178" s="366">
        <v>17</v>
      </c>
      <c r="B178" s="364" t="s">
        <v>1516</v>
      </c>
      <c r="C178" s="364" t="s">
        <v>1055</v>
      </c>
      <c r="D178" s="364" t="s">
        <v>1056</v>
      </c>
    </row>
    <row r="179" spans="1:4" ht="15.75" x14ac:dyDescent="0.25">
      <c r="A179" s="366">
        <v>18</v>
      </c>
      <c r="B179" s="364" t="s">
        <v>1517</v>
      </c>
      <c r="C179" s="364" t="s">
        <v>1518</v>
      </c>
      <c r="D179" s="364" t="s">
        <v>1519</v>
      </c>
    </row>
    <row r="180" spans="1:4" ht="15.75" x14ac:dyDescent="0.25">
      <c r="A180" s="366">
        <v>19</v>
      </c>
      <c r="B180" s="364" t="s">
        <v>1459</v>
      </c>
      <c r="C180" s="364" t="s">
        <v>641</v>
      </c>
      <c r="D180" s="364" t="s">
        <v>1520</v>
      </c>
    </row>
    <row r="181" spans="1:4" ht="15.75" x14ac:dyDescent="0.25">
      <c r="A181" s="366">
        <v>20</v>
      </c>
      <c r="B181" s="364" t="s">
        <v>1521</v>
      </c>
      <c r="C181" s="364" t="s">
        <v>1522</v>
      </c>
      <c r="D181" s="364" t="s">
        <v>1523</v>
      </c>
    </row>
    <row r="182" spans="1:4" ht="15.75" x14ac:dyDescent="0.25">
      <c r="A182" s="366">
        <v>21</v>
      </c>
      <c r="B182" s="364" t="s">
        <v>1459</v>
      </c>
      <c r="C182" s="364" t="s">
        <v>644</v>
      </c>
      <c r="D182" s="364" t="s">
        <v>1524</v>
      </c>
    </row>
    <row r="183" spans="1:4" ht="15.75" x14ac:dyDescent="0.25">
      <c r="A183" s="366">
        <v>22</v>
      </c>
      <c r="B183" s="364" t="s">
        <v>1525</v>
      </c>
      <c r="C183" s="364" t="s">
        <v>1526</v>
      </c>
      <c r="D183" s="364" t="s">
        <v>1527</v>
      </c>
    </row>
    <row r="184" spans="1:4" ht="15.75" x14ac:dyDescent="0.25">
      <c r="A184" s="366">
        <v>23</v>
      </c>
      <c r="B184" s="364" t="s">
        <v>1459</v>
      </c>
      <c r="C184" s="364" t="s">
        <v>641</v>
      </c>
      <c r="D184" s="364" t="s">
        <v>1528</v>
      </c>
    </row>
    <row r="185" spans="1:4" ht="15.75" x14ac:dyDescent="0.25">
      <c r="A185" s="366">
        <v>24</v>
      </c>
      <c r="B185" s="364" t="s">
        <v>1529</v>
      </c>
      <c r="C185" s="364" t="s">
        <v>1530</v>
      </c>
      <c r="D185" s="364" t="s">
        <v>1531</v>
      </c>
    </row>
    <row r="186" spans="1:4" ht="15.75" x14ac:dyDescent="0.25">
      <c r="A186" s="366">
        <v>25</v>
      </c>
      <c r="B186" s="364" t="s">
        <v>1459</v>
      </c>
      <c r="C186" s="364" t="s">
        <v>641</v>
      </c>
      <c r="D186" s="364" t="s">
        <v>1532</v>
      </c>
    </row>
    <row r="187" spans="1:4" ht="15.75" x14ac:dyDescent="0.25">
      <c r="A187" s="366">
        <v>26</v>
      </c>
      <c r="B187" s="364" t="s">
        <v>1533</v>
      </c>
      <c r="C187" s="364" t="s">
        <v>1534</v>
      </c>
      <c r="D187" s="364" t="s">
        <v>1535</v>
      </c>
    </row>
    <row r="188" spans="1:4" ht="15.75" x14ac:dyDescent="0.25">
      <c r="A188" s="366">
        <v>27</v>
      </c>
      <c r="B188" s="364" t="s">
        <v>1468</v>
      </c>
      <c r="C188" s="364" t="s">
        <v>650</v>
      </c>
      <c r="D188" s="364" t="s">
        <v>1536</v>
      </c>
    </row>
    <row r="189" spans="1:4" ht="15.75" x14ac:dyDescent="0.25">
      <c r="A189" s="366">
        <v>28</v>
      </c>
      <c r="B189" s="364" t="s">
        <v>1537</v>
      </c>
      <c r="C189" s="364" t="s">
        <v>1538</v>
      </c>
      <c r="D189" s="364" t="s">
        <v>1539</v>
      </c>
    </row>
    <row r="190" spans="1:4" ht="15.75" x14ac:dyDescent="0.25">
      <c r="A190" s="366">
        <v>29</v>
      </c>
      <c r="B190" s="364" t="s">
        <v>1540</v>
      </c>
      <c r="C190" s="364" t="s">
        <v>1541</v>
      </c>
      <c r="D190" s="364" t="s">
        <v>1542</v>
      </c>
    </row>
    <row r="191" spans="1:4" ht="15.75" x14ac:dyDescent="0.25">
      <c r="A191" s="366">
        <v>30</v>
      </c>
      <c r="B191" s="364" t="s">
        <v>1473</v>
      </c>
      <c r="C191" s="364" t="s">
        <v>724</v>
      </c>
      <c r="D191" s="364" t="s">
        <v>1543</v>
      </c>
    </row>
    <row r="192" spans="1:4" ht="15.75" x14ac:dyDescent="0.25">
      <c r="A192" s="366">
        <v>31</v>
      </c>
      <c r="B192" s="364" t="s">
        <v>1544</v>
      </c>
      <c r="C192" s="364" t="s">
        <v>1545</v>
      </c>
      <c r="D192" s="364" t="s">
        <v>1546</v>
      </c>
    </row>
    <row r="193" spans="1:4" ht="15.75" x14ac:dyDescent="0.25">
      <c r="A193" s="366">
        <v>32</v>
      </c>
      <c r="B193" s="364" t="s">
        <v>1473</v>
      </c>
      <c r="C193" s="364" t="s">
        <v>724</v>
      </c>
      <c r="D193" s="364" t="s">
        <v>1547</v>
      </c>
    </row>
    <row r="194" spans="1:4" ht="15.75" x14ac:dyDescent="0.25">
      <c r="A194" s="366">
        <v>33</v>
      </c>
      <c r="B194" s="364" t="s">
        <v>1548</v>
      </c>
      <c r="C194" s="364" t="s">
        <v>1549</v>
      </c>
      <c r="D194" s="364" t="s">
        <v>1550</v>
      </c>
    </row>
    <row r="195" spans="1:4" ht="15.75" x14ac:dyDescent="0.25">
      <c r="A195" s="366">
        <v>34</v>
      </c>
      <c r="B195" s="364" t="s">
        <v>1473</v>
      </c>
      <c r="C195" s="364" t="s">
        <v>650</v>
      </c>
      <c r="D195" s="364" t="s">
        <v>1551</v>
      </c>
    </row>
    <row r="196" spans="1:4" ht="15.75" x14ac:dyDescent="0.25">
      <c r="A196" s="366">
        <v>35</v>
      </c>
      <c r="B196" s="364" t="s">
        <v>1552</v>
      </c>
      <c r="C196" s="364" t="s">
        <v>558</v>
      </c>
      <c r="D196" s="364" t="s">
        <v>584</v>
      </c>
    </row>
    <row r="197" spans="1:4" ht="15.75" x14ac:dyDescent="0.25">
      <c r="A197" s="366">
        <v>36</v>
      </c>
      <c r="B197" s="364" t="s">
        <v>1553</v>
      </c>
      <c r="C197" s="364" t="s">
        <v>559</v>
      </c>
      <c r="D197" s="364" t="s">
        <v>585</v>
      </c>
    </row>
    <row r="198" spans="1:4" ht="15.75" x14ac:dyDescent="0.25">
      <c r="A198" s="366">
        <v>37</v>
      </c>
      <c r="B198" s="364" t="s">
        <v>1468</v>
      </c>
      <c r="C198" s="364" t="s">
        <v>650</v>
      </c>
      <c r="D198" s="364" t="s">
        <v>727</v>
      </c>
    </row>
    <row r="199" spans="1:4" ht="15.75" x14ac:dyDescent="0.25">
      <c r="A199" s="366">
        <v>38</v>
      </c>
      <c r="B199" s="364" t="s">
        <v>1554</v>
      </c>
      <c r="C199" s="364" t="s">
        <v>1555</v>
      </c>
      <c r="D199" s="364" t="s">
        <v>1556</v>
      </c>
    </row>
    <row r="200" spans="1:4" ht="15.75" x14ac:dyDescent="0.25">
      <c r="A200" s="366">
        <v>39</v>
      </c>
      <c r="B200" s="364" t="s">
        <v>1068</v>
      </c>
      <c r="C200" s="364" t="s">
        <v>1557</v>
      </c>
      <c r="D200" s="364" t="s">
        <v>1558</v>
      </c>
    </row>
    <row r="201" spans="1:4" ht="15.75" x14ac:dyDescent="0.25">
      <c r="A201" s="366">
        <v>40</v>
      </c>
      <c r="B201" s="364" t="s">
        <v>1494</v>
      </c>
      <c r="C201" s="364" t="s">
        <v>1495</v>
      </c>
      <c r="D201" s="364" t="s">
        <v>1496</v>
      </c>
    </row>
    <row r="202" spans="1:4" ht="15.75" x14ac:dyDescent="0.25">
      <c r="A202" s="366">
        <v>41</v>
      </c>
      <c r="B202" s="364" t="s">
        <v>1559</v>
      </c>
      <c r="C202" s="364" t="s">
        <v>1560</v>
      </c>
      <c r="D202" s="364" t="s">
        <v>787</v>
      </c>
    </row>
    <row r="203" spans="1:4" ht="15.75" x14ac:dyDescent="0.25">
      <c r="A203" s="366">
        <v>42</v>
      </c>
      <c r="B203" s="364" t="s">
        <v>1561</v>
      </c>
      <c r="C203" s="364" t="s">
        <v>1562</v>
      </c>
      <c r="D203" s="364" t="s">
        <v>1563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3">
    <tabColor indexed="12"/>
  </sheetPr>
  <dimension ref="A1:J267"/>
  <sheetViews>
    <sheetView workbookViewId="0"/>
  </sheetViews>
  <sheetFormatPr defaultColWidth="38.88671875" defaultRowHeight="13.5" x14ac:dyDescent="0.25"/>
  <cols>
    <col min="1" max="1" width="31.88671875" style="29" customWidth="1"/>
    <col min="2" max="2" width="36.77734375" style="29" customWidth="1"/>
    <col min="3" max="3" width="42.44140625" style="29" customWidth="1"/>
    <col min="4" max="4" width="16.21875" style="29" customWidth="1"/>
    <col min="5" max="5" width="38.109375" style="29" customWidth="1"/>
    <col min="6" max="6" width="34.44140625" style="29" customWidth="1"/>
    <col min="7" max="7" width="24.77734375" style="29" customWidth="1"/>
    <col min="8" max="8" width="17.88671875" style="29" customWidth="1"/>
    <col min="9" max="16384" width="38.88671875" style="29"/>
  </cols>
  <sheetData>
    <row r="1" spans="1:8" x14ac:dyDescent="0.25">
      <c r="A1" s="367" t="s">
        <v>69</v>
      </c>
      <c r="B1" s="368"/>
      <c r="C1" s="368"/>
      <c r="D1" s="368"/>
      <c r="E1" s="368"/>
      <c r="F1" s="368"/>
      <c r="G1" s="368"/>
      <c r="H1" s="368"/>
    </row>
    <row r="2" spans="1:8" x14ac:dyDescent="0.25">
      <c r="A2" s="368" t="s">
        <v>203</v>
      </c>
      <c r="B2" s="368" t="s">
        <v>348</v>
      </c>
      <c r="C2" s="368" t="s">
        <v>997</v>
      </c>
      <c r="D2" s="368" t="s">
        <v>499</v>
      </c>
      <c r="E2" s="368" t="s">
        <v>795</v>
      </c>
      <c r="F2" s="368" t="s">
        <v>420</v>
      </c>
      <c r="G2" s="368" t="s">
        <v>422</v>
      </c>
      <c r="H2" s="368" t="s">
        <v>499</v>
      </c>
    </row>
    <row r="3" spans="1:8" x14ac:dyDescent="0.25">
      <c r="A3" s="368" t="s">
        <v>272</v>
      </c>
      <c r="B3" s="368" t="s">
        <v>492</v>
      </c>
      <c r="C3" s="368" t="s">
        <v>316</v>
      </c>
      <c r="D3" s="368" t="s">
        <v>844</v>
      </c>
      <c r="E3" s="368" t="s">
        <v>622</v>
      </c>
      <c r="F3" s="368" t="s">
        <v>421</v>
      </c>
      <c r="G3" s="368" t="s">
        <v>423</v>
      </c>
      <c r="H3" s="368" t="s">
        <v>844</v>
      </c>
    </row>
    <row r="4" spans="1:8" x14ac:dyDescent="0.25">
      <c r="A4" s="368" t="s">
        <v>1262</v>
      </c>
      <c r="B4" s="368" t="s">
        <v>493</v>
      </c>
      <c r="C4" s="368" t="s">
        <v>317</v>
      </c>
      <c r="D4" s="368" t="s">
        <v>480</v>
      </c>
      <c r="E4" s="368" t="s">
        <v>1118</v>
      </c>
      <c r="F4" s="368" t="s">
        <v>1117</v>
      </c>
      <c r="G4" s="368" t="s">
        <v>1116</v>
      </c>
      <c r="H4" s="368" t="s">
        <v>480</v>
      </c>
    </row>
    <row r="5" spans="1:8" x14ac:dyDescent="0.25">
      <c r="A5" s="368" t="s">
        <v>1263</v>
      </c>
      <c r="B5" s="368" t="s">
        <v>139</v>
      </c>
      <c r="C5" s="368" t="s">
        <v>318</v>
      </c>
      <c r="D5" s="368"/>
      <c r="E5" s="368" t="s">
        <v>445</v>
      </c>
      <c r="F5" s="368" t="s">
        <v>1114</v>
      </c>
      <c r="G5" s="368" t="s">
        <v>1115</v>
      </c>
      <c r="H5" s="368"/>
    </row>
    <row r="6" spans="1:8" x14ac:dyDescent="0.25">
      <c r="A6" s="368" t="s">
        <v>1264</v>
      </c>
      <c r="B6" s="368" t="s">
        <v>140</v>
      </c>
      <c r="C6" s="368" t="s">
        <v>319</v>
      </c>
      <c r="D6" s="368"/>
      <c r="E6" s="368" t="s">
        <v>627</v>
      </c>
      <c r="F6" s="368" t="s">
        <v>889</v>
      </c>
      <c r="G6" s="368" t="s">
        <v>1123</v>
      </c>
      <c r="H6" s="368"/>
    </row>
    <row r="7" spans="1:8" x14ac:dyDescent="0.25">
      <c r="A7" s="368" t="s">
        <v>1083</v>
      </c>
      <c r="B7" s="368" t="s">
        <v>141</v>
      </c>
      <c r="C7" s="368" t="s">
        <v>320</v>
      </c>
      <c r="D7" s="368"/>
      <c r="E7" s="368" t="s">
        <v>370</v>
      </c>
      <c r="F7" s="368" t="s">
        <v>94</v>
      </c>
      <c r="G7" s="368" t="s">
        <v>95</v>
      </c>
      <c r="H7" s="368"/>
    </row>
    <row r="8" spans="1:8" x14ac:dyDescent="0.25">
      <c r="A8" s="368" t="s">
        <v>1084</v>
      </c>
      <c r="B8" s="368" t="s">
        <v>142</v>
      </c>
      <c r="C8" s="368" t="s">
        <v>321</v>
      </c>
      <c r="D8" s="368"/>
      <c r="E8" s="368" t="s">
        <v>215</v>
      </c>
      <c r="F8" s="368" t="s">
        <v>797</v>
      </c>
      <c r="G8" s="368" t="s">
        <v>310</v>
      </c>
      <c r="H8" s="368"/>
    </row>
    <row r="9" spans="1:8" x14ac:dyDescent="0.25">
      <c r="A9" s="368" t="s">
        <v>1085</v>
      </c>
      <c r="B9" s="368" t="s">
        <v>143</v>
      </c>
      <c r="C9" s="368" t="s">
        <v>904</v>
      </c>
      <c r="D9" s="368"/>
      <c r="E9" s="368" t="s">
        <v>216</v>
      </c>
      <c r="F9" s="368" t="s">
        <v>798</v>
      </c>
      <c r="G9" s="364" t="s">
        <v>1145</v>
      </c>
      <c r="H9" s="368"/>
    </row>
    <row r="10" spans="1:8" x14ac:dyDescent="0.25">
      <c r="A10" s="368" t="s">
        <v>177</v>
      </c>
      <c r="B10" s="368" t="s">
        <v>144</v>
      </c>
      <c r="C10" s="368" t="s">
        <v>905</v>
      </c>
      <c r="D10" s="368"/>
      <c r="E10" s="754" t="str">
        <f>Alapa!D13&amp;",  "&amp;Alapa!C13</f>
        <v xml:space="preserve">,  </v>
      </c>
      <c r="F10" s="754" t="str">
        <f>Alapa!D13&amp;", "&amp;TEXT(Alapa!F13,"n.hh.éééé")</f>
        <v>, 0.01.1900</v>
      </c>
      <c r="G10" s="754" t="str">
        <f>Alapa!D13&amp;", "&amp;TEXT(Alapa!F13,"n.hh.éééé")</f>
        <v>, 0.01.1900</v>
      </c>
      <c r="H10" s="368"/>
    </row>
    <row r="11" spans="1:8" x14ac:dyDescent="0.25">
      <c r="A11" s="368" t="s">
        <v>419</v>
      </c>
      <c r="B11" s="368" t="s">
        <v>1151</v>
      </c>
      <c r="C11" s="368" t="s">
        <v>906</v>
      </c>
      <c r="D11" s="368"/>
      <c r="E11" s="368" t="s">
        <v>794</v>
      </c>
      <c r="F11" s="368" t="s">
        <v>796</v>
      </c>
      <c r="G11" s="368" t="s">
        <v>424</v>
      </c>
      <c r="H11" s="368"/>
    </row>
    <row r="12" spans="1:8" x14ac:dyDescent="0.25">
      <c r="A12" s="368" t="s">
        <v>211</v>
      </c>
      <c r="B12" s="368" t="s">
        <v>1152</v>
      </c>
      <c r="C12" s="368" t="s">
        <v>429</v>
      </c>
      <c r="D12" s="368"/>
      <c r="E12" s="754" t="str">
        <f>E11&amp;" "&amp;Alapa!D13&amp;",  "&amp;Alapa!C13</f>
        <v xml:space="preserve">Keltezés: ,  </v>
      </c>
      <c r="F12" s="754" t="str">
        <f>F11&amp;" "&amp;Alapa!D13&amp;", "&amp;TEXT(Alapa!F13,"n.hh.éééé")</f>
        <v>Dated: , 0.01.1900</v>
      </c>
      <c r="G12" s="754" t="str">
        <f>G11&amp;" "&amp;Alapa!D13&amp;", "&amp;TEXT(Alapa!F13,"n.hh.éééé")</f>
        <v>Datum: , 0.01.1900</v>
      </c>
      <c r="H12" s="368"/>
    </row>
    <row r="13" spans="1:8" x14ac:dyDescent="0.25">
      <c r="A13" s="368" t="s">
        <v>213</v>
      </c>
      <c r="B13" s="368" t="s">
        <v>1153</v>
      </c>
      <c r="C13" s="368" t="s">
        <v>430</v>
      </c>
      <c r="D13" s="368"/>
      <c r="E13" s="754" t="str">
        <f>E2&amp;": "&amp;Alapa!$C$23</f>
        <v xml:space="preserve">Statisztikai számjele: </v>
      </c>
      <c r="F13" s="754" t="str">
        <f>F2&amp;": "&amp;Alapa!$C$23</f>
        <v xml:space="preserve">Statistical code: </v>
      </c>
      <c r="G13" s="754" t="str">
        <f>G2&amp;": "&amp;Alapa!$C$23</f>
        <v xml:space="preserve">Statistische Nummer: </v>
      </c>
      <c r="H13" s="368"/>
    </row>
    <row r="14" spans="1:8" x14ac:dyDescent="0.25">
      <c r="A14" s="368" t="s">
        <v>1127</v>
      </c>
      <c r="B14" s="368" t="s">
        <v>1154</v>
      </c>
      <c r="C14" s="368" t="s">
        <v>431</v>
      </c>
      <c r="D14" s="368"/>
      <c r="E14" s="754" t="str">
        <f>E3&amp;": "&amp;Alapa!$C$24</f>
        <v xml:space="preserve">Cégjegyzék száma: </v>
      </c>
      <c r="F14" s="754" t="str">
        <f>F3&amp;": "&amp;Alapa!$C$24</f>
        <v xml:space="preserve">Court registration number: </v>
      </c>
      <c r="G14" s="754" t="str">
        <f>G3&amp;": "&amp;Alapa!$C$24</f>
        <v xml:space="preserve">Handelsregister Nummer: </v>
      </c>
      <c r="H14" s="368"/>
    </row>
    <row r="15" spans="1:8" x14ac:dyDescent="0.25">
      <c r="A15" s="368" t="s">
        <v>1129</v>
      </c>
      <c r="B15" s="368" t="s">
        <v>1155</v>
      </c>
      <c r="C15" s="368" t="s">
        <v>432</v>
      </c>
      <c r="D15" s="368"/>
      <c r="E15" s="369" t="s">
        <v>1139</v>
      </c>
      <c r="F15" s="370" t="s">
        <v>1167</v>
      </c>
      <c r="G15" s="368" t="s">
        <v>426</v>
      </c>
      <c r="H15" s="368"/>
    </row>
    <row r="16" spans="1:8" x14ac:dyDescent="0.25">
      <c r="A16" s="368" t="s">
        <v>1131</v>
      </c>
      <c r="B16" s="368" t="s">
        <v>1156</v>
      </c>
      <c r="C16" s="368" t="s">
        <v>433</v>
      </c>
      <c r="D16" s="368"/>
      <c r="E16" s="368" t="s">
        <v>1204</v>
      </c>
      <c r="F16" s="371" t="s">
        <v>425</v>
      </c>
      <c r="G16" s="368" t="s">
        <v>850</v>
      </c>
      <c r="H16" s="368"/>
    </row>
    <row r="17" spans="1:10" x14ac:dyDescent="0.25">
      <c r="A17" s="368" t="s">
        <v>1107</v>
      </c>
      <c r="B17" s="368" t="s">
        <v>1157</v>
      </c>
      <c r="C17" s="368" t="s">
        <v>434</v>
      </c>
      <c r="D17" s="368"/>
      <c r="E17" s="368" t="s">
        <v>276</v>
      </c>
      <c r="F17" s="368" t="s">
        <v>488</v>
      </c>
      <c r="G17" s="372" t="s">
        <v>311</v>
      </c>
      <c r="H17" s="368"/>
    </row>
    <row r="18" spans="1:10" x14ac:dyDescent="0.25">
      <c r="A18" s="368" t="s">
        <v>1109</v>
      </c>
      <c r="B18" s="368" t="s">
        <v>1158</v>
      </c>
      <c r="C18" s="368" t="s">
        <v>435</v>
      </c>
      <c r="D18" s="368"/>
      <c r="E18" s="368" t="s">
        <v>712</v>
      </c>
      <c r="F18" s="368" t="s">
        <v>1086</v>
      </c>
      <c r="G18" s="368" t="s">
        <v>312</v>
      </c>
      <c r="H18" s="368"/>
    </row>
    <row r="19" spans="1:10" x14ac:dyDescent="0.25">
      <c r="A19" s="368" t="s">
        <v>263</v>
      </c>
      <c r="B19" s="368" t="s">
        <v>349</v>
      </c>
      <c r="C19" s="368" t="s">
        <v>995</v>
      </c>
      <c r="D19" s="368"/>
      <c r="E19" s="368" t="s">
        <v>277</v>
      </c>
      <c r="F19" s="368" t="s">
        <v>489</v>
      </c>
      <c r="G19" s="368" t="s">
        <v>313</v>
      </c>
      <c r="H19" s="368"/>
    </row>
    <row r="20" spans="1:10" x14ac:dyDescent="0.25">
      <c r="A20" s="368" t="s">
        <v>984</v>
      </c>
      <c r="B20" s="368" t="s">
        <v>1159</v>
      </c>
      <c r="C20" s="368" t="s">
        <v>344</v>
      </c>
      <c r="D20" s="368"/>
      <c r="E20" s="368" t="s">
        <v>912</v>
      </c>
      <c r="F20" s="368" t="s">
        <v>490</v>
      </c>
      <c r="G20" s="368" t="s">
        <v>314</v>
      </c>
      <c r="H20" s="368"/>
    </row>
    <row r="21" spans="1:10" x14ac:dyDescent="0.25">
      <c r="A21" s="368" t="s">
        <v>634</v>
      </c>
      <c r="B21" s="368" t="s">
        <v>1160</v>
      </c>
      <c r="C21" s="368" t="s">
        <v>345</v>
      </c>
      <c r="D21" s="368"/>
      <c r="E21" s="368" t="s">
        <v>799</v>
      </c>
      <c r="F21" s="368" t="s">
        <v>1087</v>
      </c>
      <c r="G21" s="368" t="s">
        <v>315</v>
      </c>
      <c r="H21" s="368"/>
    </row>
    <row r="22" spans="1:10" x14ac:dyDescent="0.25">
      <c r="A22" s="368" t="s">
        <v>1090</v>
      </c>
      <c r="B22" s="368" t="s">
        <v>1161</v>
      </c>
      <c r="C22" s="368" t="s">
        <v>346</v>
      </c>
      <c r="D22" s="368"/>
      <c r="E22" s="368" t="s">
        <v>800</v>
      </c>
      <c r="F22" s="368" t="s">
        <v>491</v>
      </c>
      <c r="G22" s="368" t="s">
        <v>427</v>
      </c>
      <c r="H22" s="368"/>
    </row>
    <row r="23" spans="1:10" x14ac:dyDescent="0.25">
      <c r="A23" s="368" t="s">
        <v>202</v>
      </c>
      <c r="B23" s="368" t="s">
        <v>1162</v>
      </c>
      <c r="C23" s="368" t="s">
        <v>845</v>
      </c>
      <c r="D23" s="368"/>
      <c r="E23" s="373" t="s">
        <v>360</v>
      </c>
      <c r="F23" s="373" t="s">
        <v>922</v>
      </c>
      <c r="G23" s="373" t="s">
        <v>859</v>
      </c>
      <c r="H23" s="368"/>
    </row>
    <row r="24" spans="1:10" x14ac:dyDescent="0.25">
      <c r="A24" s="368" t="s">
        <v>1076</v>
      </c>
      <c r="B24" s="368" t="s">
        <v>1163</v>
      </c>
      <c r="C24" s="368" t="s">
        <v>846</v>
      </c>
      <c r="D24" s="368"/>
      <c r="E24" s="368" t="s">
        <v>93</v>
      </c>
      <c r="F24" s="368" t="s">
        <v>888</v>
      </c>
      <c r="G24" s="374" t="s">
        <v>193</v>
      </c>
      <c r="H24" s="368"/>
    </row>
    <row r="25" spans="1:10" x14ac:dyDescent="0.25">
      <c r="A25" s="368" t="s">
        <v>273</v>
      </c>
      <c r="B25" s="368" t="s">
        <v>1164</v>
      </c>
      <c r="C25" s="368" t="s">
        <v>847</v>
      </c>
      <c r="D25" s="368"/>
      <c r="E25" s="368" t="s">
        <v>134</v>
      </c>
      <c r="F25" s="368" t="s">
        <v>611</v>
      </c>
      <c r="G25" s="374" t="s">
        <v>612</v>
      </c>
      <c r="H25" s="375"/>
      <c r="I25" s="30"/>
      <c r="J25" s="30"/>
    </row>
    <row r="26" spans="1:10" x14ac:dyDescent="0.25">
      <c r="A26" s="368" t="s">
        <v>719</v>
      </c>
      <c r="B26" s="368" t="s">
        <v>1165</v>
      </c>
      <c r="C26" s="368" t="s">
        <v>848</v>
      </c>
      <c r="D26" s="368"/>
      <c r="E26" s="368" t="s">
        <v>286</v>
      </c>
      <c r="F26" s="368" t="s">
        <v>534</v>
      </c>
      <c r="G26" s="368" t="s">
        <v>307</v>
      </c>
      <c r="H26" s="368"/>
    </row>
    <row r="27" spans="1:10" x14ac:dyDescent="0.25">
      <c r="A27" s="368" t="s">
        <v>651</v>
      </c>
      <c r="B27" s="368" t="s">
        <v>1166</v>
      </c>
      <c r="C27" s="368" t="s">
        <v>849</v>
      </c>
      <c r="D27" s="368"/>
      <c r="E27" s="368" t="s">
        <v>405</v>
      </c>
      <c r="F27" s="374" t="s">
        <v>406</v>
      </c>
      <c r="G27" s="374" t="s">
        <v>407</v>
      </c>
      <c r="H27" s="368"/>
    </row>
    <row r="28" spans="1:10" x14ac:dyDescent="0.25">
      <c r="A28" s="368" t="s">
        <v>357</v>
      </c>
      <c r="B28" s="368" t="s">
        <v>350</v>
      </c>
      <c r="C28" s="368" t="s">
        <v>996</v>
      </c>
      <c r="D28" s="368"/>
      <c r="E28" s="368" t="s">
        <v>68</v>
      </c>
      <c r="F28" s="374" t="s">
        <v>609</v>
      </c>
      <c r="G28" s="374" t="s">
        <v>610</v>
      </c>
      <c r="H28" s="368"/>
    </row>
    <row r="29" spans="1:10" x14ac:dyDescent="0.25">
      <c r="A29" s="368" t="s">
        <v>358</v>
      </c>
      <c r="B29" s="368" t="s">
        <v>1168</v>
      </c>
      <c r="C29" s="368" t="s">
        <v>851</v>
      </c>
      <c r="D29" s="368"/>
      <c r="E29" s="368" t="s">
        <v>670</v>
      </c>
      <c r="F29" s="368" t="s">
        <v>1120</v>
      </c>
      <c r="G29" s="368" t="s">
        <v>1124</v>
      </c>
      <c r="H29" s="368"/>
    </row>
    <row r="30" spans="1:10" x14ac:dyDescent="0.25">
      <c r="A30" s="368" t="s">
        <v>721</v>
      </c>
      <c r="B30" s="368" t="s">
        <v>1169</v>
      </c>
      <c r="C30" s="368" t="s">
        <v>852</v>
      </c>
      <c r="D30" s="368"/>
      <c r="E30" s="368" t="s">
        <v>1564</v>
      </c>
      <c r="F30" s="368" t="s">
        <v>1565</v>
      </c>
      <c r="G30" s="368" t="s">
        <v>1566</v>
      </c>
      <c r="H30" s="368"/>
    </row>
    <row r="31" spans="1:10" x14ac:dyDescent="0.25">
      <c r="A31" s="368" t="s">
        <v>448</v>
      </c>
      <c r="B31" s="368" t="s">
        <v>1170</v>
      </c>
      <c r="C31" s="368" t="s">
        <v>853</v>
      </c>
      <c r="D31" s="368"/>
      <c r="E31" s="368" t="s">
        <v>632</v>
      </c>
      <c r="F31" s="368" t="s">
        <v>611</v>
      </c>
      <c r="G31" s="374" t="s">
        <v>612</v>
      </c>
      <c r="H31" s="368"/>
    </row>
    <row r="32" spans="1:10" x14ac:dyDescent="0.25">
      <c r="A32" s="368" t="s">
        <v>722</v>
      </c>
      <c r="B32" s="368" t="s">
        <v>1171</v>
      </c>
      <c r="C32" s="368" t="s">
        <v>854</v>
      </c>
      <c r="D32" s="368"/>
      <c r="E32" s="368" t="s">
        <v>615</v>
      </c>
      <c r="F32" s="374" t="s">
        <v>609</v>
      </c>
      <c r="G32" s="374" t="s">
        <v>1144</v>
      </c>
      <c r="H32" s="368"/>
    </row>
    <row r="33" spans="1:8" x14ac:dyDescent="0.25">
      <c r="A33" s="368" t="s">
        <v>723</v>
      </c>
      <c r="B33" s="368" t="s">
        <v>1172</v>
      </c>
      <c r="C33" s="368" t="s">
        <v>855</v>
      </c>
      <c r="D33" s="368"/>
      <c r="E33" s="368" t="s">
        <v>1143</v>
      </c>
      <c r="F33" s="368" t="s">
        <v>1121</v>
      </c>
      <c r="G33" s="368" t="s">
        <v>1122</v>
      </c>
      <c r="H33" s="368"/>
    </row>
    <row r="34" spans="1:8" x14ac:dyDescent="0.25">
      <c r="A34" s="368" t="s">
        <v>861</v>
      </c>
      <c r="B34" s="368" t="s">
        <v>1173</v>
      </c>
      <c r="C34" s="368" t="s">
        <v>856</v>
      </c>
      <c r="D34" s="368"/>
      <c r="E34" s="368" t="s">
        <v>1567</v>
      </c>
      <c r="F34" s="364" t="s">
        <v>1568</v>
      </c>
      <c r="G34" s="364" t="s">
        <v>1569</v>
      </c>
      <c r="H34" s="368"/>
    </row>
    <row r="35" spans="1:8" x14ac:dyDescent="0.25">
      <c r="A35" s="368" t="s">
        <v>617</v>
      </c>
      <c r="B35" s="368" t="s">
        <v>1174</v>
      </c>
      <c r="C35" s="368" t="s">
        <v>857</v>
      </c>
      <c r="D35" s="368"/>
      <c r="E35" s="754" t="str">
        <f>"Fordulónap: "&amp;Alapa!C12</f>
        <v xml:space="preserve">Fordulónap: </v>
      </c>
      <c r="F35" s="754" t="str">
        <f>"Date of balance sheet: "&amp;TEXT(Alapa!F12,"n.hh.éééé")</f>
        <v>Date of balance sheet: 0.01.1900</v>
      </c>
      <c r="G35" s="754" t="str">
        <f>"Stichtag: "&amp;TEXT(Alapa!F12,"n.hh.éééé")</f>
        <v>Stichtag: 0.01.1900</v>
      </c>
      <c r="H35" s="368"/>
    </row>
    <row r="36" spans="1:8" x14ac:dyDescent="0.25">
      <c r="A36" s="368" t="s">
        <v>938</v>
      </c>
      <c r="B36" s="368" t="s">
        <v>1175</v>
      </c>
      <c r="C36" s="368" t="s">
        <v>858</v>
      </c>
      <c r="D36" s="368"/>
      <c r="E36" s="754" t="str">
        <f>"Adatok: "&amp;Alapa!C33&amp;" "&amp;Alapa!C34</f>
        <v xml:space="preserve">Adatok:  </v>
      </c>
      <c r="F36" s="754"/>
      <c r="G36" s="754"/>
      <c r="H36" s="368"/>
    </row>
    <row r="37" spans="1:8" x14ac:dyDescent="0.25">
      <c r="A37" s="368" t="s">
        <v>138</v>
      </c>
      <c r="B37" s="368" t="s">
        <v>1176</v>
      </c>
      <c r="C37" s="368" t="s">
        <v>236</v>
      </c>
      <c r="D37" s="368"/>
      <c r="E37" s="754" t="str">
        <f>"Beszámolási időszak: "&amp;Alapa!C14</f>
        <v xml:space="preserve">Beszámolási időszak: </v>
      </c>
      <c r="F37" s="754" t="str">
        <f>"Reporting period: "&amp;Alapa!C14</f>
        <v xml:space="preserve">Reporting period: </v>
      </c>
      <c r="G37" s="754" t="str">
        <f>"Berichtsperiod: "&amp;Alapa!C14</f>
        <v xml:space="preserve">Berichtsperiod: </v>
      </c>
      <c r="H37" s="368"/>
    </row>
    <row r="38" spans="1:8" x14ac:dyDescent="0.25">
      <c r="A38" s="368" t="s">
        <v>296</v>
      </c>
      <c r="B38" s="368" t="s">
        <v>1177</v>
      </c>
      <c r="C38" s="368" t="s">
        <v>237</v>
      </c>
      <c r="D38" s="368"/>
      <c r="E38" s="754" t="str">
        <f>Alapa!C33&amp;" "&amp;Alapa!C34</f>
        <v xml:space="preserve"> </v>
      </c>
      <c r="F38" s="754" t="str">
        <f>F39&amp;" "&amp;Alapa!C34</f>
        <v xml:space="preserve"> </v>
      </c>
      <c r="G38" s="754" t="str">
        <f>G39&amp;" "&amp;Alapa!C34</f>
        <v xml:space="preserve"> </v>
      </c>
      <c r="H38" s="368"/>
    </row>
    <row r="39" spans="1:8" x14ac:dyDescent="0.25">
      <c r="A39" s="368" t="s">
        <v>862</v>
      </c>
      <c r="B39" s="368" t="s">
        <v>1178</v>
      </c>
      <c r="C39" s="368" t="s">
        <v>238</v>
      </c>
      <c r="D39" s="368"/>
      <c r="E39" s="368"/>
      <c r="F39" s="756" t="str">
        <f>IF(Alapa!C33="SZÁZ","HUNDRED",IF(Alapa!C33="EZER","THOUSAND",IF(Alapa!C33="MILLIÓ","MILLION","")))</f>
        <v/>
      </c>
      <c r="G39" s="756" t="str">
        <f>IF(Alapa!C33="SZÁZ","HUNDERT",IF(Alapa!C33="EZER","TAUSEND",IF(Alapa!C33="MILLIÓ","MILLION","")))</f>
        <v/>
      </c>
      <c r="H39" s="368"/>
    </row>
    <row r="40" spans="1:8" x14ac:dyDescent="0.25">
      <c r="A40" s="368" t="s">
        <v>739</v>
      </c>
      <c r="B40" s="368" t="s">
        <v>1179</v>
      </c>
      <c r="C40" s="368" t="s">
        <v>239</v>
      </c>
      <c r="D40" s="368"/>
      <c r="E40" s="368" t="s">
        <v>1571</v>
      </c>
      <c r="F40" s="368" t="s">
        <v>1572</v>
      </c>
      <c r="G40" s="368" t="s">
        <v>1573</v>
      </c>
      <c r="H40" s="368"/>
    </row>
    <row r="41" spans="1:8" x14ac:dyDescent="0.25">
      <c r="A41" s="368" t="s">
        <v>740</v>
      </c>
      <c r="B41" s="368" t="s">
        <v>1180</v>
      </c>
      <c r="C41" s="368" t="s">
        <v>240</v>
      </c>
      <c r="D41" s="368"/>
      <c r="E41" s="754" t="str">
        <f>"Ügyfél: "&amp;Alapa!C17</f>
        <v xml:space="preserve">Ügyfél: </v>
      </c>
      <c r="F41" s="754" t="str">
        <f>"Audit client: "&amp;Alapa!C17</f>
        <v xml:space="preserve">Audit client: </v>
      </c>
      <c r="G41" s="754" t="str">
        <f>"Prüfungskunden: "&amp;Alapa!C17</f>
        <v xml:space="preserve">Prüfungskunden: </v>
      </c>
      <c r="H41" s="368"/>
    </row>
    <row r="42" spans="1:8" x14ac:dyDescent="0.25">
      <c r="A42" s="368" t="s">
        <v>899</v>
      </c>
      <c r="B42" s="368" t="s">
        <v>1181</v>
      </c>
      <c r="C42" s="368" t="s">
        <v>241</v>
      </c>
      <c r="D42" s="368"/>
      <c r="E42" s="368" t="s">
        <v>671</v>
      </c>
      <c r="F42" s="368" t="s">
        <v>1574</v>
      </c>
      <c r="G42" s="368" t="s">
        <v>424</v>
      </c>
      <c r="H42" s="368"/>
    </row>
    <row r="43" spans="1:8" x14ac:dyDescent="0.25">
      <c r="A43" s="368" t="s">
        <v>428</v>
      </c>
      <c r="B43" s="368" t="s">
        <v>1182</v>
      </c>
      <c r="C43" s="368" t="s">
        <v>242</v>
      </c>
      <c r="D43" s="368"/>
      <c r="E43" s="368" t="s">
        <v>1575</v>
      </c>
      <c r="F43" s="368" t="s">
        <v>1576</v>
      </c>
      <c r="G43" s="368" t="s">
        <v>1577</v>
      </c>
      <c r="H43" s="368"/>
    </row>
    <row r="44" spans="1:8" x14ac:dyDescent="0.25">
      <c r="A44" s="368" t="s">
        <v>937</v>
      </c>
      <c r="B44" s="368" t="s">
        <v>1183</v>
      </c>
      <c r="C44" s="368" t="s">
        <v>243</v>
      </c>
      <c r="D44" s="368"/>
      <c r="E44" s="380" t="s">
        <v>675</v>
      </c>
      <c r="F44" s="368" t="s">
        <v>1578</v>
      </c>
      <c r="G44" s="368" t="s">
        <v>1579</v>
      </c>
      <c r="H44" s="368"/>
    </row>
    <row r="45" spans="1:8" x14ac:dyDescent="0.25">
      <c r="A45" s="368" t="s">
        <v>741</v>
      </c>
      <c r="B45" s="368" t="s">
        <v>1184</v>
      </c>
      <c r="C45" s="368" t="s">
        <v>329</v>
      </c>
      <c r="D45" s="368"/>
      <c r="E45" s="380" t="s">
        <v>1580</v>
      </c>
      <c r="F45" s="368" t="s">
        <v>1581</v>
      </c>
      <c r="G45" s="368" t="s">
        <v>1582</v>
      </c>
      <c r="H45" s="368"/>
    </row>
    <row r="46" spans="1:8" x14ac:dyDescent="0.25">
      <c r="A46" s="368" t="s">
        <v>742</v>
      </c>
      <c r="B46" s="368" t="s">
        <v>1185</v>
      </c>
      <c r="C46" s="368" t="s">
        <v>330</v>
      </c>
      <c r="D46" s="368"/>
      <c r="E46" s="376"/>
      <c r="F46" s="368"/>
      <c r="G46" s="368"/>
      <c r="H46" s="368"/>
    </row>
    <row r="47" spans="1:8" x14ac:dyDescent="0.25">
      <c r="A47" s="368" t="s">
        <v>743</v>
      </c>
      <c r="B47" s="368" t="s">
        <v>1186</v>
      </c>
      <c r="C47" s="368" t="s">
        <v>331</v>
      </c>
      <c r="D47" s="368"/>
      <c r="E47" s="364" t="s">
        <v>1627</v>
      </c>
      <c r="F47" s="364" t="s">
        <v>1628</v>
      </c>
      <c r="G47" s="364"/>
      <c r="H47" s="368"/>
    </row>
    <row r="48" spans="1:8" x14ac:dyDescent="0.25">
      <c r="A48" s="368" t="s">
        <v>744</v>
      </c>
      <c r="B48" s="368" t="s">
        <v>913</v>
      </c>
      <c r="C48" s="368" t="s">
        <v>332</v>
      </c>
      <c r="D48" s="368"/>
      <c r="E48" s="364" t="s">
        <v>1629</v>
      </c>
      <c r="F48" s="368" t="s">
        <v>1630</v>
      </c>
      <c r="G48" s="368"/>
      <c r="H48" s="368"/>
    </row>
    <row r="49" spans="1:8" x14ac:dyDescent="0.25">
      <c r="A49" s="368" t="s">
        <v>195</v>
      </c>
      <c r="B49" s="368" t="s">
        <v>914</v>
      </c>
      <c r="C49" s="368" t="s">
        <v>333</v>
      </c>
      <c r="D49" s="368"/>
      <c r="E49" s="364" t="s">
        <v>1631</v>
      </c>
      <c r="F49" s="755" t="s">
        <v>1632</v>
      </c>
      <c r="G49" s="368" t="s">
        <v>1633</v>
      </c>
      <c r="H49" s="368"/>
    </row>
    <row r="50" spans="1:8" x14ac:dyDescent="0.25">
      <c r="A50" s="368" t="s">
        <v>939</v>
      </c>
      <c r="B50" s="368" t="s">
        <v>915</v>
      </c>
      <c r="C50" s="368" t="s">
        <v>334</v>
      </c>
      <c r="D50" s="368"/>
      <c r="E50" s="376"/>
      <c r="F50" s="368"/>
      <c r="G50" s="368"/>
      <c r="H50" s="368"/>
    </row>
    <row r="51" spans="1:8" x14ac:dyDescent="0.25">
      <c r="A51" s="368" t="s">
        <v>745</v>
      </c>
      <c r="B51" s="368" t="s">
        <v>916</v>
      </c>
      <c r="C51" s="368" t="s">
        <v>335</v>
      </c>
      <c r="D51" s="368"/>
      <c r="E51" s="376"/>
      <c r="F51" s="368"/>
      <c r="G51" s="368"/>
      <c r="H51" s="368"/>
    </row>
    <row r="52" spans="1:8" x14ac:dyDescent="0.25">
      <c r="A52" s="368" t="s">
        <v>408</v>
      </c>
      <c r="B52" s="368" t="s">
        <v>917</v>
      </c>
      <c r="C52" s="368" t="s">
        <v>336</v>
      </c>
      <c r="D52" s="368"/>
      <c r="E52" s="376"/>
      <c r="F52" s="368"/>
      <c r="G52" s="368"/>
      <c r="H52" s="368"/>
    </row>
    <row r="53" spans="1:8" x14ac:dyDescent="0.25">
      <c r="A53" s="368" t="s">
        <v>936</v>
      </c>
      <c r="B53" s="368" t="s">
        <v>356</v>
      </c>
      <c r="C53" s="368" t="s">
        <v>337</v>
      </c>
      <c r="D53" s="368"/>
      <c r="E53" s="376"/>
      <c r="F53" s="368"/>
      <c r="G53" s="368"/>
      <c r="H53" s="368"/>
    </row>
    <row r="54" spans="1:8" x14ac:dyDescent="0.25">
      <c r="A54" s="368" t="s">
        <v>409</v>
      </c>
      <c r="B54" s="368" t="s">
        <v>918</v>
      </c>
      <c r="C54" s="368" t="s">
        <v>338</v>
      </c>
      <c r="D54" s="368"/>
      <c r="E54" s="376"/>
      <c r="F54" s="368"/>
      <c r="G54" s="368"/>
      <c r="H54" s="368"/>
    </row>
    <row r="55" spans="1:8" x14ac:dyDescent="0.25">
      <c r="A55" s="368" t="s">
        <v>486</v>
      </c>
      <c r="B55" s="368" t="s">
        <v>919</v>
      </c>
      <c r="C55" s="368" t="s">
        <v>339</v>
      </c>
      <c r="D55" s="368"/>
      <c r="E55" s="376"/>
      <c r="F55" s="368"/>
      <c r="G55" s="368"/>
      <c r="H55" s="368"/>
    </row>
    <row r="56" spans="1:8" x14ac:dyDescent="0.25">
      <c r="A56" s="368" t="s">
        <v>487</v>
      </c>
      <c r="B56" s="368" t="s">
        <v>920</v>
      </c>
      <c r="C56" s="368" t="s">
        <v>340</v>
      </c>
      <c r="D56" s="368"/>
      <c r="E56" s="368"/>
      <c r="F56" s="368"/>
      <c r="G56" s="368"/>
      <c r="H56" s="368"/>
    </row>
    <row r="57" spans="1:8" x14ac:dyDescent="0.25">
      <c r="A57" s="368" t="s">
        <v>940</v>
      </c>
      <c r="B57" s="368" t="s">
        <v>921</v>
      </c>
      <c r="C57" s="368" t="s">
        <v>341</v>
      </c>
      <c r="D57" s="368"/>
      <c r="E57" s="368"/>
      <c r="F57" s="368"/>
      <c r="G57" s="368"/>
      <c r="H57" s="368"/>
    </row>
    <row r="58" spans="1:8" x14ac:dyDescent="0.25">
      <c r="A58" s="368" t="s">
        <v>998</v>
      </c>
      <c r="B58" s="368" t="s">
        <v>989</v>
      </c>
      <c r="C58" s="368" t="s">
        <v>790</v>
      </c>
      <c r="D58" s="368"/>
      <c r="E58" s="368"/>
      <c r="F58" s="368"/>
      <c r="G58" s="368"/>
      <c r="H58" s="368"/>
    </row>
    <row r="59" spans="1:8" x14ac:dyDescent="0.25">
      <c r="A59" s="368" t="s">
        <v>361</v>
      </c>
      <c r="B59" s="368" t="s">
        <v>923</v>
      </c>
      <c r="C59" s="368" t="s">
        <v>860</v>
      </c>
      <c r="D59" s="368"/>
      <c r="E59" s="368"/>
      <c r="F59" s="368"/>
      <c r="G59" s="368"/>
      <c r="H59" s="368"/>
    </row>
    <row r="60" spans="1:8" x14ac:dyDescent="0.25">
      <c r="A60" s="368" t="s">
        <v>264</v>
      </c>
      <c r="B60" s="368" t="s">
        <v>990</v>
      </c>
      <c r="C60" s="368" t="s">
        <v>508</v>
      </c>
      <c r="D60" s="368"/>
      <c r="E60" s="368"/>
      <c r="F60" s="368"/>
      <c r="G60" s="368"/>
      <c r="H60" s="368"/>
    </row>
    <row r="61" spans="1:8" x14ac:dyDescent="0.25">
      <c r="A61" s="368" t="s">
        <v>890</v>
      </c>
      <c r="B61" s="368" t="s">
        <v>924</v>
      </c>
      <c r="C61" s="368" t="s">
        <v>509</v>
      </c>
      <c r="D61" s="368"/>
      <c r="E61" s="368"/>
      <c r="F61" s="368"/>
      <c r="G61" s="368"/>
      <c r="H61" s="368"/>
    </row>
    <row r="62" spans="1:8" x14ac:dyDescent="0.25">
      <c r="A62" s="368" t="s">
        <v>891</v>
      </c>
      <c r="B62" s="368" t="s">
        <v>925</v>
      </c>
      <c r="C62" s="368" t="s">
        <v>510</v>
      </c>
      <c r="D62" s="368"/>
      <c r="E62" s="368"/>
      <c r="F62" s="368"/>
      <c r="G62" s="368"/>
      <c r="H62" s="368"/>
    </row>
    <row r="63" spans="1:8" x14ac:dyDescent="0.25">
      <c r="A63" s="368" t="s">
        <v>892</v>
      </c>
      <c r="B63" s="368" t="s">
        <v>926</v>
      </c>
      <c r="C63" s="368" t="s">
        <v>511</v>
      </c>
      <c r="D63" s="368"/>
      <c r="E63" s="368"/>
      <c r="F63" s="368"/>
      <c r="G63" s="368"/>
      <c r="H63" s="368"/>
    </row>
    <row r="64" spans="1:8" x14ac:dyDescent="0.25">
      <c r="A64" s="368" t="s">
        <v>893</v>
      </c>
      <c r="B64" s="368" t="s">
        <v>927</v>
      </c>
      <c r="C64" s="368" t="s">
        <v>512</v>
      </c>
      <c r="D64" s="368"/>
      <c r="E64" s="368"/>
      <c r="F64" s="368"/>
      <c r="G64" s="368"/>
      <c r="H64" s="368"/>
    </row>
    <row r="65" spans="1:8" x14ac:dyDescent="0.25">
      <c r="A65" s="368" t="s">
        <v>894</v>
      </c>
      <c r="B65" s="368" t="s">
        <v>928</v>
      </c>
      <c r="C65" s="368" t="s">
        <v>513</v>
      </c>
      <c r="D65" s="368"/>
      <c r="E65" s="368"/>
      <c r="F65" s="368"/>
      <c r="G65" s="368"/>
      <c r="H65" s="368"/>
    </row>
    <row r="66" spans="1:8" x14ac:dyDescent="0.25">
      <c r="A66" s="377" t="s">
        <v>652</v>
      </c>
      <c r="B66" s="368" t="s">
        <v>929</v>
      </c>
      <c r="C66" s="368" t="s">
        <v>514</v>
      </c>
      <c r="D66" s="368"/>
      <c r="E66" s="368"/>
      <c r="F66" s="368"/>
      <c r="G66" s="368"/>
      <c r="H66" s="368"/>
    </row>
    <row r="67" spans="1:8" x14ac:dyDescent="0.25">
      <c r="A67" s="377" t="s">
        <v>78</v>
      </c>
      <c r="B67" s="368" t="s">
        <v>930</v>
      </c>
      <c r="C67" s="368" t="s">
        <v>515</v>
      </c>
      <c r="D67" s="368"/>
      <c r="E67" s="368"/>
      <c r="F67" s="368"/>
      <c r="G67" s="368"/>
      <c r="H67" s="368"/>
    </row>
    <row r="68" spans="1:8" x14ac:dyDescent="0.25">
      <c r="A68" s="368" t="s">
        <v>895</v>
      </c>
      <c r="B68" s="368" t="s">
        <v>931</v>
      </c>
      <c r="C68" s="368" t="s">
        <v>516</v>
      </c>
      <c r="D68" s="368"/>
      <c r="E68" s="368"/>
      <c r="F68" s="368"/>
      <c r="G68" s="368"/>
      <c r="H68" s="368"/>
    </row>
    <row r="69" spans="1:8" x14ac:dyDescent="0.25">
      <c r="A69" s="368" t="s">
        <v>999</v>
      </c>
      <c r="B69" s="368" t="s">
        <v>932</v>
      </c>
      <c r="C69" s="368" t="s">
        <v>517</v>
      </c>
      <c r="D69" s="368"/>
      <c r="E69" s="368"/>
      <c r="F69" s="368"/>
      <c r="G69" s="368"/>
      <c r="H69" s="368"/>
    </row>
    <row r="70" spans="1:8" x14ac:dyDescent="0.25">
      <c r="A70" s="368" t="s">
        <v>896</v>
      </c>
      <c r="B70" s="368" t="s">
        <v>933</v>
      </c>
      <c r="C70" s="368" t="s">
        <v>518</v>
      </c>
      <c r="D70" s="368"/>
      <c r="E70" s="368"/>
      <c r="F70" s="368"/>
      <c r="G70" s="368"/>
      <c r="H70" s="368"/>
    </row>
    <row r="71" spans="1:8" x14ac:dyDescent="0.25">
      <c r="A71" s="368" t="s">
        <v>897</v>
      </c>
      <c r="B71" s="368" t="s">
        <v>934</v>
      </c>
      <c r="C71" s="368" t="s">
        <v>519</v>
      </c>
      <c r="D71" s="368"/>
      <c r="E71" s="368"/>
      <c r="F71" s="368"/>
      <c r="G71" s="368"/>
      <c r="H71" s="368"/>
    </row>
    <row r="72" spans="1:8" x14ac:dyDescent="0.25">
      <c r="A72" s="368" t="s">
        <v>898</v>
      </c>
      <c r="B72" s="368" t="s">
        <v>935</v>
      </c>
      <c r="C72" s="368" t="s">
        <v>520</v>
      </c>
      <c r="D72" s="368"/>
      <c r="E72" s="368"/>
      <c r="F72" s="368"/>
      <c r="G72" s="368"/>
      <c r="H72" s="368"/>
    </row>
    <row r="73" spans="1:8" x14ac:dyDescent="0.25">
      <c r="A73" s="368" t="s">
        <v>145</v>
      </c>
      <c r="B73" s="368" t="s">
        <v>991</v>
      </c>
      <c r="C73" s="368" t="s">
        <v>791</v>
      </c>
      <c r="D73" s="368"/>
      <c r="E73" s="368"/>
      <c r="F73" s="368"/>
      <c r="G73" s="368"/>
      <c r="H73" s="368"/>
    </row>
    <row r="74" spans="1:8" x14ac:dyDescent="0.25">
      <c r="A74" s="368" t="s">
        <v>88</v>
      </c>
      <c r="B74" s="368" t="s">
        <v>308</v>
      </c>
      <c r="C74" s="368" t="s">
        <v>521</v>
      </c>
      <c r="D74" s="368"/>
      <c r="E74" s="368"/>
      <c r="F74" s="368"/>
      <c r="G74" s="368"/>
      <c r="H74" s="368"/>
    </row>
    <row r="75" spans="1:8" x14ac:dyDescent="0.25">
      <c r="A75" s="368" t="s">
        <v>265</v>
      </c>
      <c r="B75" s="368" t="s">
        <v>309</v>
      </c>
      <c r="C75" s="368" t="s">
        <v>522</v>
      </c>
      <c r="D75" s="368"/>
      <c r="E75" s="368"/>
      <c r="F75" s="368"/>
      <c r="G75" s="368"/>
      <c r="H75" s="368"/>
    </row>
    <row r="76" spans="1:8" x14ac:dyDescent="0.25">
      <c r="A76" s="368" t="s">
        <v>363</v>
      </c>
      <c r="B76" s="368" t="s">
        <v>500</v>
      </c>
      <c r="C76" s="368" t="s">
        <v>523</v>
      </c>
      <c r="D76" s="368"/>
      <c r="E76" s="368"/>
      <c r="F76" s="368"/>
      <c r="G76" s="368"/>
      <c r="H76" s="368"/>
    </row>
    <row r="77" spans="1:8" x14ac:dyDescent="0.25">
      <c r="A77" s="368" t="s">
        <v>89</v>
      </c>
      <c r="B77" s="368" t="s">
        <v>501</v>
      </c>
      <c r="C77" s="368" t="s">
        <v>524</v>
      </c>
      <c r="D77" s="368"/>
      <c r="E77" s="368"/>
      <c r="F77" s="368"/>
      <c r="G77" s="368"/>
      <c r="H77" s="368"/>
    </row>
    <row r="78" spans="1:8" x14ac:dyDescent="0.25">
      <c r="A78" s="368" t="s">
        <v>146</v>
      </c>
      <c r="B78" s="368" t="s">
        <v>992</v>
      </c>
      <c r="C78" s="368" t="s">
        <v>792</v>
      </c>
      <c r="D78" s="368"/>
      <c r="E78" s="368"/>
      <c r="F78" s="368"/>
      <c r="G78" s="368"/>
      <c r="H78" s="368"/>
    </row>
    <row r="79" spans="1:8" x14ac:dyDescent="0.25">
      <c r="A79" s="368" t="s">
        <v>364</v>
      </c>
      <c r="B79" s="368" t="s">
        <v>502</v>
      </c>
      <c r="C79" s="368" t="s">
        <v>525</v>
      </c>
      <c r="D79" s="368"/>
      <c r="E79" s="368"/>
      <c r="F79" s="368"/>
      <c r="G79" s="368"/>
      <c r="H79" s="368"/>
    </row>
    <row r="80" spans="1:8" x14ac:dyDescent="0.25">
      <c r="A80" s="368" t="s">
        <v>365</v>
      </c>
      <c r="B80" s="368" t="s">
        <v>503</v>
      </c>
      <c r="C80" s="368" t="s">
        <v>526</v>
      </c>
      <c r="D80" s="368"/>
      <c r="E80" s="368"/>
      <c r="F80" s="368"/>
      <c r="G80" s="368"/>
      <c r="H80" s="368"/>
    </row>
    <row r="81" spans="1:8" x14ac:dyDescent="0.25">
      <c r="A81" s="368" t="s">
        <v>678</v>
      </c>
      <c r="B81" s="368" t="s">
        <v>504</v>
      </c>
      <c r="C81" s="368" t="s">
        <v>527</v>
      </c>
      <c r="D81" s="368"/>
      <c r="E81" s="368"/>
      <c r="F81" s="368"/>
      <c r="G81" s="368"/>
      <c r="H81" s="368"/>
    </row>
    <row r="82" spans="1:8" x14ac:dyDescent="0.25">
      <c r="A82" s="368" t="s">
        <v>415</v>
      </c>
      <c r="B82" s="368" t="s">
        <v>505</v>
      </c>
      <c r="C82" s="368" t="s">
        <v>528</v>
      </c>
      <c r="D82" s="368"/>
      <c r="E82" s="368"/>
      <c r="F82" s="368"/>
      <c r="G82" s="368"/>
      <c r="H82" s="368"/>
    </row>
    <row r="83" spans="1:8" x14ac:dyDescent="0.25">
      <c r="A83" s="368" t="s">
        <v>416</v>
      </c>
      <c r="B83" s="368" t="s">
        <v>506</v>
      </c>
      <c r="C83" s="368" t="s">
        <v>529</v>
      </c>
      <c r="D83" s="368"/>
      <c r="E83" s="368"/>
      <c r="F83" s="368"/>
      <c r="G83" s="368"/>
      <c r="H83" s="368"/>
    </row>
    <row r="84" spans="1:8" x14ac:dyDescent="0.25">
      <c r="A84" s="368" t="s">
        <v>90</v>
      </c>
      <c r="B84" s="368" t="s">
        <v>507</v>
      </c>
      <c r="C84" s="368" t="s">
        <v>530</v>
      </c>
      <c r="D84" s="368"/>
      <c r="E84" s="368"/>
      <c r="F84" s="368"/>
      <c r="G84" s="368"/>
      <c r="H84" s="368"/>
    </row>
    <row r="85" spans="1:8" ht="12" customHeight="1" x14ac:dyDescent="0.25">
      <c r="A85" s="368" t="s">
        <v>1241</v>
      </c>
      <c r="B85" s="368" t="s">
        <v>908</v>
      </c>
      <c r="C85" s="368" t="s">
        <v>531</v>
      </c>
      <c r="D85" s="368"/>
      <c r="E85" s="368"/>
      <c r="F85" s="368"/>
      <c r="G85" s="368"/>
      <c r="H85" s="368"/>
    </row>
    <row r="86" spans="1:8" x14ac:dyDescent="0.25">
      <c r="A86" s="368" t="s">
        <v>1242</v>
      </c>
      <c r="B86" s="368" t="s">
        <v>909</v>
      </c>
      <c r="C86" s="368" t="s">
        <v>532</v>
      </c>
      <c r="D86" s="368"/>
      <c r="E86" s="368"/>
      <c r="F86" s="368"/>
      <c r="G86" s="368"/>
      <c r="H86" s="368"/>
    </row>
    <row r="87" spans="1:8" x14ac:dyDescent="0.25">
      <c r="A87" s="368" t="s">
        <v>147</v>
      </c>
      <c r="B87" s="368" t="s">
        <v>993</v>
      </c>
      <c r="C87" s="368" t="s">
        <v>92</v>
      </c>
      <c r="D87" s="368"/>
      <c r="E87" s="368"/>
      <c r="F87" s="368"/>
      <c r="G87" s="368"/>
      <c r="H87" s="368"/>
    </row>
    <row r="88" spans="1:8" x14ac:dyDescent="0.25">
      <c r="A88" s="368" t="s">
        <v>567</v>
      </c>
      <c r="B88" s="368" t="s">
        <v>910</v>
      </c>
      <c r="C88" s="368" t="s">
        <v>533</v>
      </c>
      <c r="D88" s="368"/>
      <c r="E88" s="368"/>
      <c r="F88" s="368"/>
      <c r="G88" s="368"/>
      <c r="H88" s="368"/>
    </row>
    <row r="89" spans="1:8" x14ac:dyDescent="0.25">
      <c r="A89" s="368" t="s">
        <v>568</v>
      </c>
      <c r="B89" s="368" t="s">
        <v>876</v>
      </c>
      <c r="C89" s="368" t="s">
        <v>573</v>
      </c>
      <c r="D89" s="368"/>
      <c r="E89" s="368"/>
      <c r="F89" s="368"/>
      <c r="G89" s="368"/>
      <c r="H89" s="368"/>
    </row>
    <row r="90" spans="1:8" x14ac:dyDescent="0.25">
      <c r="A90" s="368" t="s">
        <v>569</v>
      </c>
      <c r="B90" s="368" t="s">
        <v>877</v>
      </c>
      <c r="C90" s="368" t="s">
        <v>837</v>
      </c>
      <c r="D90" s="368"/>
      <c r="E90" s="368"/>
      <c r="F90" s="368"/>
      <c r="G90" s="368"/>
      <c r="H90" s="368"/>
    </row>
    <row r="91" spans="1:8" x14ac:dyDescent="0.25">
      <c r="A91" s="368" t="s">
        <v>570</v>
      </c>
      <c r="B91" s="368" t="s">
        <v>878</v>
      </c>
      <c r="C91" s="368" t="s">
        <v>838</v>
      </c>
      <c r="D91" s="368"/>
      <c r="E91" s="368"/>
      <c r="F91" s="368"/>
      <c r="G91" s="368"/>
      <c r="H91" s="368"/>
    </row>
    <row r="92" spans="1:8" x14ac:dyDescent="0.25">
      <c r="A92" s="368" t="s">
        <v>494</v>
      </c>
      <c r="B92" s="368" t="s">
        <v>879</v>
      </c>
      <c r="C92" s="368" t="s">
        <v>839</v>
      </c>
      <c r="D92" s="368"/>
      <c r="E92" s="368"/>
      <c r="F92" s="368"/>
      <c r="G92" s="368"/>
      <c r="H92" s="368"/>
    </row>
    <row r="93" spans="1:8" x14ac:dyDescent="0.25">
      <c r="A93" s="368" t="s">
        <v>571</v>
      </c>
      <c r="B93" s="368" t="s">
        <v>880</v>
      </c>
      <c r="C93" s="368" t="s">
        <v>840</v>
      </c>
      <c r="D93" s="368"/>
      <c r="E93" s="368"/>
      <c r="F93" s="368"/>
      <c r="G93" s="368"/>
      <c r="H93" s="368"/>
    </row>
    <row r="94" spans="1:8" x14ac:dyDescent="0.25">
      <c r="A94" s="368" t="s">
        <v>418</v>
      </c>
      <c r="B94" s="368" t="s">
        <v>881</v>
      </c>
      <c r="C94" s="368" t="s">
        <v>841</v>
      </c>
      <c r="D94" s="368"/>
      <c r="E94" s="368"/>
      <c r="F94" s="368"/>
      <c r="G94" s="368"/>
      <c r="H94" s="368"/>
    </row>
    <row r="95" spans="1:8" ht="12" customHeight="1" x14ac:dyDescent="0.25">
      <c r="A95" s="368" t="s">
        <v>133</v>
      </c>
      <c r="B95" s="368" t="s">
        <v>882</v>
      </c>
      <c r="C95" s="368" t="s">
        <v>842</v>
      </c>
      <c r="D95" s="368"/>
      <c r="E95" s="368"/>
      <c r="F95" s="368"/>
      <c r="G95" s="368"/>
      <c r="H95" s="368"/>
    </row>
    <row r="96" spans="1:8" x14ac:dyDescent="0.25">
      <c r="A96" s="368" t="s">
        <v>983</v>
      </c>
      <c r="B96" s="368" t="s">
        <v>883</v>
      </c>
      <c r="C96" s="368" t="s">
        <v>843</v>
      </c>
      <c r="D96" s="368"/>
      <c r="E96" s="368"/>
      <c r="F96" s="368"/>
      <c r="G96" s="368"/>
      <c r="H96" s="368"/>
    </row>
    <row r="97" spans="1:8" x14ac:dyDescent="0.25">
      <c r="A97" s="368" t="s">
        <v>715</v>
      </c>
      <c r="B97" s="368" t="s">
        <v>884</v>
      </c>
      <c r="C97" s="368" t="s">
        <v>811</v>
      </c>
      <c r="D97" s="368"/>
      <c r="E97" s="368"/>
      <c r="F97" s="368"/>
      <c r="G97" s="368"/>
      <c r="H97" s="368"/>
    </row>
    <row r="98" spans="1:8" x14ac:dyDescent="0.25">
      <c r="A98" s="368" t="s">
        <v>716</v>
      </c>
      <c r="B98" s="368" t="s">
        <v>885</v>
      </c>
      <c r="C98" s="368" t="s">
        <v>812</v>
      </c>
      <c r="D98" s="368"/>
      <c r="E98" s="368"/>
      <c r="F98" s="368"/>
      <c r="G98" s="368"/>
      <c r="H98" s="368"/>
    </row>
    <row r="99" spans="1:8" x14ac:dyDescent="0.25">
      <c r="A99" s="368" t="s">
        <v>235</v>
      </c>
      <c r="B99" s="368" t="s">
        <v>886</v>
      </c>
      <c r="C99" s="368" t="s">
        <v>813</v>
      </c>
      <c r="D99" s="368"/>
      <c r="E99" s="368"/>
      <c r="F99" s="368"/>
      <c r="G99" s="368"/>
      <c r="H99" s="368"/>
    </row>
    <row r="100" spans="1:8" x14ac:dyDescent="0.25">
      <c r="A100" s="368" t="s">
        <v>266</v>
      </c>
      <c r="B100" s="368" t="s">
        <v>887</v>
      </c>
      <c r="C100" s="368" t="s">
        <v>814</v>
      </c>
      <c r="D100" s="368"/>
      <c r="E100" s="368"/>
      <c r="F100" s="368"/>
      <c r="G100" s="368"/>
      <c r="H100" s="368"/>
    </row>
    <row r="101" spans="1:8" x14ac:dyDescent="0.25">
      <c r="A101" s="368" t="s">
        <v>703</v>
      </c>
      <c r="B101" s="368" t="s">
        <v>920</v>
      </c>
      <c r="C101" s="368" t="s">
        <v>815</v>
      </c>
      <c r="D101" s="368"/>
      <c r="E101" s="368"/>
      <c r="F101" s="368"/>
      <c r="G101" s="368"/>
      <c r="H101" s="368"/>
    </row>
    <row r="102" spans="1:8" x14ac:dyDescent="0.25">
      <c r="A102" s="368" t="s">
        <v>347</v>
      </c>
      <c r="B102" s="368" t="s">
        <v>918</v>
      </c>
      <c r="C102" s="368" t="s">
        <v>816</v>
      </c>
      <c r="D102" s="368"/>
      <c r="E102" s="368"/>
      <c r="F102" s="368"/>
      <c r="G102" s="368"/>
      <c r="H102" s="368"/>
    </row>
    <row r="103" spans="1:8" x14ac:dyDescent="0.25">
      <c r="A103" s="368" t="s">
        <v>91</v>
      </c>
      <c r="B103" s="368" t="s">
        <v>994</v>
      </c>
      <c r="C103" s="368" t="s">
        <v>793</v>
      </c>
      <c r="D103" s="368"/>
      <c r="E103" s="368"/>
      <c r="F103" s="368"/>
      <c r="G103" s="368"/>
      <c r="H103" s="368"/>
    </row>
    <row r="104" spans="1:8" x14ac:dyDescent="0.25">
      <c r="A104" s="368"/>
      <c r="B104" s="368"/>
      <c r="C104" s="368"/>
      <c r="D104" s="368"/>
      <c r="E104" s="368"/>
      <c r="F104" s="368"/>
      <c r="G104" s="368"/>
      <c r="H104" s="368"/>
    </row>
    <row r="105" spans="1:8" x14ac:dyDescent="0.25">
      <c r="A105" s="368"/>
      <c r="B105" s="368"/>
      <c r="C105" s="368"/>
      <c r="D105" s="368"/>
      <c r="E105" s="368"/>
      <c r="F105" s="368"/>
      <c r="G105" s="368"/>
      <c r="H105" s="368"/>
    </row>
    <row r="106" spans="1:8" x14ac:dyDescent="0.25">
      <c r="A106" s="368" t="s">
        <v>941</v>
      </c>
      <c r="B106" s="368" t="s">
        <v>971</v>
      </c>
      <c r="C106" s="368" t="s">
        <v>1018</v>
      </c>
      <c r="D106" s="368"/>
      <c r="E106" s="368" t="s">
        <v>941</v>
      </c>
      <c r="F106" s="368" t="s">
        <v>971</v>
      </c>
      <c r="G106" s="368" t="s">
        <v>1018</v>
      </c>
      <c r="H106" s="368"/>
    </row>
    <row r="107" spans="1:8" x14ac:dyDescent="0.25">
      <c r="A107" s="368" t="s">
        <v>942</v>
      </c>
      <c r="B107" s="368" t="s">
        <v>970</v>
      </c>
      <c r="C107" s="368" t="s">
        <v>1019</v>
      </c>
      <c r="D107" s="368"/>
      <c r="E107" s="368" t="s">
        <v>942</v>
      </c>
      <c r="F107" s="368" t="s">
        <v>970</v>
      </c>
      <c r="G107" s="368" t="s">
        <v>1019</v>
      </c>
      <c r="H107" s="368"/>
    </row>
    <row r="108" spans="1:8" x14ac:dyDescent="0.25">
      <c r="A108" s="368" t="s">
        <v>543</v>
      </c>
      <c r="B108" s="368" t="s">
        <v>550</v>
      </c>
      <c r="C108" s="368" t="s">
        <v>1020</v>
      </c>
      <c r="D108" s="368"/>
      <c r="E108" s="368" t="s">
        <v>543</v>
      </c>
      <c r="F108" s="368" t="s">
        <v>550</v>
      </c>
      <c r="G108" s="368" t="s">
        <v>1020</v>
      </c>
      <c r="H108" s="368"/>
    </row>
    <row r="109" spans="1:8" x14ac:dyDescent="0.25">
      <c r="A109" s="368" t="s">
        <v>943</v>
      </c>
      <c r="B109" s="368" t="s">
        <v>969</v>
      </c>
      <c r="C109" s="368" t="s">
        <v>1021</v>
      </c>
      <c r="D109" s="368"/>
      <c r="E109" s="368" t="s">
        <v>587</v>
      </c>
      <c r="F109" s="368" t="s">
        <v>1037</v>
      </c>
      <c r="G109" s="368" t="s">
        <v>600</v>
      </c>
      <c r="H109" s="368"/>
    </row>
    <row r="110" spans="1:8" x14ac:dyDescent="0.25">
      <c r="A110" s="368" t="s">
        <v>944</v>
      </c>
      <c r="B110" s="368" t="s">
        <v>972</v>
      </c>
      <c r="C110" s="368" t="s">
        <v>1022</v>
      </c>
      <c r="D110" s="368"/>
      <c r="E110" s="368" t="s">
        <v>588</v>
      </c>
      <c r="F110" s="368" t="s">
        <v>1038</v>
      </c>
      <c r="G110" s="368" t="s">
        <v>1036</v>
      </c>
      <c r="H110" s="368"/>
    </row>
    <row r="111" spans="1:8" x14ac:dyDescent="0.25">
      <c r="A111" s="368" t="s">
        <v>544</v>
      </c>
      <c r="B111" s="368" t="s">
        <v>549</v>
      </c>
      <c r="C111" s="368" t="s">
        <v>1023</v>
      </c>
      <c r="D111" s="368"/>
      <c r="E111" s="368" t="s">
        <v>589</v>
      </c>
      <c r="F111" s="368" t="s">
        <v>1039</v>
      </c>
      <c r="G111" s="368" t="s">
        <v>1035</v>
      </c>
      <c r="H111" s="368"/>
    </row>
    <row r="112" spans="1:8" x14ac:dyDescent="0.25">
      <c r="A112" s="368" t="s">
        <v>284</v>
      </c>
      <c r="B112" s="368" t="s">
        <v>390</v>
      </c>
      <c r="C112" s="368" t="s">
        <v>773</v>
      </c>
      <c r="D112" s="368"/>
      <c r="E112" s="368" t="s">
        <v>591</v>
      </c>
      <c r="F112" s="368" t="s">
        <v>599</v>
      </c>
      <c r="G112" s="368" t="s">
        <v>1048</v>
      </c>
      <c r="H112" s="368"/>
    </row>
    <row r="113" spans="1:8" x14ac:dyDescent="0.25">
      <c r="A113" s="368" t="s">
        <v>1210</v>
      </c>
      <c r="B113" s="368" t="s">
        <v>1211</v>
      </c>
      <c r="C113" s="368" t="s">
        <v>1212</v>
      </c>
      <c r="D113" s="368"/>
      <c r="E113" s="368" t="s">
        <v>590</v>
      </c>
      <c r="F113" s="368" t="s">
        <v>598</v>
      </c>
      <c r="G113" s="368" t="s">
        <v>1049</v>
      </c>
      <c r="H113" s="368"/>
    </row>
    <row r="114" spans="1:8" x14ac:dyDescent="0.25">
      <c r="A114" s="368" t="s">
        <v>945</v>
      </c>
      <c r="B114" s="368" t="s">
        <v>973</v>
      </c>
      <c r="C114" s="368" t="s">
        <v>1024</v>
      </c>
      <c r="D114" s="368"/>
      <c r="E114" s="368" t="s">
        <v>592</v>
      </c>
      <c r="F114" s="368" t="s">
        <v>1040</v>
      </c>
      <c r="G114" s="368" t="s">
        <v>1050</v>
      </c>
      <c r="H114" s="368"/>
    </row>
    <row r="115" spans="1:8" x14ac:dyDescent="0.25">
      <c r="A115" s="368" t="s">
        <v>946</v>
      </c>
      <c r="B115" s="368" t="s">
        <v>974</v>
      </c>
      <c r="C115" s="368" t="s">
        <v>1025</v>
      </c>
      <c r="D115" s="368"/>
      <c r="E115" s="368" t="s">
        <v>593</v>
      </c>
      <c r="F115" s="368" t="s">
        <v>1041</v>
      </c>
      <c r="G115" s="368" t="s">
        <v>1051</v>
      </c>
      <c r="H115" s="368"/>
    </row>
    <row r="116" spans="1:8" x14ac:dyDescent="0.25">
      <c r="A116" s="368" t="s">
        <v>947</v>
      </c>
      <c r="B116" s="368" t="s">
        <v>975</v>
      </c>
      <c r="C116" s="368" t="s">
        <v>1026</v>
      </c>
      <c r="D116" s="368"/>
      <c r="E116" s="368" t="s">
        <v>594</v>
      </c>
      <c r="F116" s="368" t="s">
        <v>1042</v>
      </c>
      <c r="G116" s="368" t="s">
        <v>1052</v>
      </c>
      <c r="H116" s="368"/>
    </row>
    <row r="117" spans="1:8" x14ac:dyDescent="0.25">
      <c r="A117" s="368" t="s">
        <v>948</v>
      </c>
      <c r="B117" s="368" t="s">
        <v>976</v>
      </c>
      <c r="C117" s="368" t="s">
        <v>1027</v>
      </c>
      <c r="D117" s="368"/>
      <c r="E117" s="368" t="s">
        <v>595</v>
      </c>
      <c r="F117" s="368" t="s">
        <v>1043</v>
      </c>
      <c r="G117" s="368" t="s">
        <v>1053</v>
      </c>
      <c r="H117" s="368"/>
    </row>
    <row r="118" spans="1:8" x14ac:dyDescent="0.25">
      <c r="A118" s="368" t="s">
        <v>949</v>
      </c>
      <c r="B118" s="368" t="s">
        <v>977</v>
      </c>
      <c r="C118" s="368" t="s">
        <v>1028</v>
      </c>
      <c r="D118" s="368"/>
      <c r="E118" s="368" t="s">
        <v>596</v>
      </c>
      <c r="F118" s="368" t="s">
        <v>1044</v>
      </c>
      <c r="G118" s="368" t="s">
        <v>1047</v>
      </c>
      <c r="H118" s="368"/>
    </row>
    <row r="119" spans="1:8" x14ac:dyDescent="0.25">
      <c r="A119" s="368" t="s">
        <v>545</v>
      </c>
      <c r="B119" s="368" t="s">
        <v>548</v>
      </c>
      <c r="C119" s="368" t="s">
        <v>1029</v>
      </c>
      <c r="D119" s="368"/>
      <c r="E119" s="368" t="s">
        <v>1210</v>
      </c>
      <c r="F119" s="368" t="s">
        <v>1211</v>
      </c>
      <c r="G119" s="368" t="s">
        <v>1212</v>
      </c>
      <c r="H119" s="368"/>
    </row>
    <row r="120" spans="1:8" x14ac:dyDescent="0.25">
      <c r="A120" s="368" t="s">
        <v>950</v>
      </c>
      <c r="B120" s="368" t="s">
        <v>978</v>
      </c>
      <c r="C120" s="368" t="s">
        <v>1030</v>
      </c>
      <c r="D120" s="368"/>
      <c r="E120" s="368" t="s">
        <v>597</v>
      </c>
      <c r="F120" s="368" t="s">
        <v>1045</v>
      </c>
      <c r="G120" s="368" t="s">
        <v>1046</v>
      </c>
      <c r="H120" s="368"/>
    </row>
    <row r="121" spans="1:8" x14ac:dyDescent="0.25">
      <c r="A121" s="368" t="s">
        <v>951</v>
      </c>
      <c r="B121" s="368" t="s">
        <v>979</v>
      </c>
      <c r="C121" s="368" t="s">
        <v>1031</v>
      </c>
      <c r="D121" s="368"/>
      <c r="E121" s="368" t="s">
        <v>637</v>
      </c>
      <c r="F121" s="368" t="s">
        <v>638</v>
      </c>
      <c r="G121" s="368" t="s">
        <v>639</v>
      </c>
      <c r="H121" s="368"/>
    </row>
    <row r="122" spans="1:8" x14ac:dyDescent="0.25">
      <c r="A122" s="368" t="s">
        <v>952</v>
      </c>
      <c r="B122" s="368" t="s">
        <v>980</v>
      </c>
      <c r="C122" s="368" t="s">
        <v>1032</v>
      </c>
      <c r="D122" s="368"/>
      <c r="E122" s="368"/>
      <c r="F122" s="368"/>
      <c r="G122" s="368"/>
      <c r="H122" s="368"/>
    </row>
    <row r="123" spans="1:8" x14ac:dyDescent="0.25">
      <c r="A123" s="368" t="s">
        <v>546</v>
      </c>
      <c r="B123" s="368" t="s">
        <v>547</v>
      </c>
      <c r="C123" s="368" t="s">
        <v>1033</v>
      </c>
      <c r="D123" s="368"/>
      <c r="E123" s="368"/>
      <c r="F123" s="368"/>
      <c r="G123" s="368"/>
      <c r="H123" s="368"/>
    </row>
    <row r="124" spans="1:8" x14ac:dyDescent="0.25">
      <c r="A124" s="368" t="s">
        <v>1216</v>
      </c>
      <c r="B124" s="368" t="s">
        <v>981</v>
      </c>
      <c r="C124" s="368" t="s">
        <v>1034</v>
      </c>
      <c r="D124" s="368"/>
      <c r="E124" s="368"/>
      <c r="F124" s="368"/>
      <c r="G124" s="368"/>
      <c r="H124" s="368"/>
    </row>
    <row r="125" spans="1:8" x14ac:dyDescent="0.25">
      <c r="A125" s="368" t="s">
        <v>953</v>
      </c>
      <c r="B125" s="368" t="s">
        <v>982</v>
      </c>
      <c r="C125" s="368" t="s">
        <v>777</v>
      </c>
      <c r="D125" s="368"/>
      <c r="E125" s="368"/>
      <c r="F125" s="368"/>
      <c r="G125" s="368"/>
      <c r="H125" s="368"/>
    </row>
    <row r="126" spans="1:8" x14ac:dyDescent="0.25">
      <c r="A126" s="368" t="s">
        <v>637</v>
      </c>
      <c r="B126" s="368" t="s">
        <v>638</v>
      </c>
      <c r="C126" s="368" t="s">
        <v>639</v>
      </c>
      <c r="D126" s="368"/>
      <c r="E126" s="368"/>
      <c r="F126" s="368"/>
      <c r="G126" s="368"/>
      <c r="H126" s="368"/>
    </row>
    <row r="127" spans="1:8" x14ac:dyDescent="0.25">
      <c r="A127" s="368" t="s">
        <v>551</v>
      </c>
      <c r="B127" s="368" t="s">
        <v>396</v>
      </c>
      <c r="C127" s="368" t="s">
        <v>778</v>
      </c>
      <c r="D127" s="368"/>
      <c r="E127" s="368" t="s">
        <v>1054</v>
      </c>
      <c r="F127" s="368" t="s">
        <v>1055</v>
      </c>
      <c r="G127" s="368" t="s">
        <v>1056</v>
      </c>
      <c r="H127" s="368"/>
    </row>
    <row r="128" spans="1:8" x14ac:dyDescent="0.25">
      <c r="A128" s="368" t="s">
        <v>954</v>
      </c>
      <c r="B128" s="368" t="s">
        <v>540</v>
      </c>
      <c r="C128" s="368" t="s">
        <v>576</v>
      </c>
      <c r="D128" s="368"/>
      <c r="E128" s="368" t="s">
        <v>1057</v>
      </c>
      <c r="F128" s="368" t="s">
        <v>540</v>
      </c>
      <c r="G128" s="368" t="s">
        <v>576</v>
      </c>
      <c r="H128" s="368"/>
    </row>
    <row r="129" spans="1:8" x14ac:dyDescent="0.25">
      <c r="A129" s="368" t="s">
        <v>640</v>
      </c>
      <c r="B129" s="368" t="s">
        <v>641</v>
      </c>
      <c r="C129" s="368" t="s">
        <v>642</v>
      </c>
      <c r="D129" s="368"/>
      <c r="E129" s="368" t="s">
        <v>640</v>
      </c>
      <c r="F129" s="368" t="s">
        <v>641</v>
      </c>
      <c r="G129" s="368" t="s">
        <v>642</v>
      </c>
      <c r="H129" s="368"/>
    </row>
    <row r="130" spans="1:8" x14ac:dyDescent="0.25">
      <c r="A130" s="368" t="s">
        <v>956</v>
      </c>
      <c r="B130" s="368" t="s">
        <v>541</v>
      </c>
      <c r="C130" s="368" t="s">
        <v>577</v>
      </c>
      <c r="D130" s="368"/>
      <c r="E130" s="368" t="s">
        <v>1058</v>
      </c>
      <c r="F130" s="368" t="s">
        <v>541</v>
      </c>
      <c r="G130" s="368" t="s">
        <v>577</v>
      </c>
      <c r="H130" s="368"/>
    </row>
    <row r="131" spans="1:8" x14ac:dyDescent="0.25">
      <c r="A131" s="368" t="s">
        <v>643</v>
      </c>
      <c r="B131" s="368" t="s">
        <v>644</v>
      </c>
      <c r="C131" s="368" t="s">
        <v>645</v>
      </c>
      <c r="D131" s="368"/>
      <c r="E131" s="368" t="s">
        <v>643</v>
      </c>
      <c r="F131" s="368" t="s">
        <v>644</v>
      </c>
      <c r="G131" s="368" t="s">
        <v>645</v>
      </c>
      <c r="H131" s="368"/>
    </row>
    <row r="132" spans="1:8" x14ac:dyDescent="0.25">
      <c r="A132" s="368" t="s">
        <v>955</v>
      </c>
      <c r="B132" s="368" t="s">
        <v>542</v>
      </c>
      <c r="C132" s="368" t="s">
        <v>578</v>
      </c>
      <c r="D132" s="368"/>
      <c r="E132" s="368" t="s">
        <v>1059</v>
      </c>
      <c r="F132" s="368" t="s">
        <v>542</v>
      </c>
      <c r="G132" s="368" t="s">
        <v>578</v>
      </c>
      <c r="H132" s="368"/>
    </row>
    <row r="133" spans="1:8" x14ac:dyDescent="0.25">
      <c r="A133" s="368" t="s">
        <v>646</v>
      </c>
      <c r="B133" s="368" t="s">
        <v>641</v>
      </c>
      <c r="C133" s="368" t="s">
        <v>647</v>
      </c>
      <c r="D133" s="368"/>
      <c r="E133" s="368" t="s">
        <v>646</v>
      </c>
      <c r="F133" s="368" t="s">
        <v>641</v>
      </c>
      <c r="G133" s="368" t="s">
        <v>647</v>
      </c>
      <c r="H133" s="368"/>
    </row>
    <row r="134" spans="1:8" x14ac:dyDescent="0.25">
      <c r="A134" s="368" t="s">
        <v>957</v>
      </c>
      <c r="B134" s="368" t="s">
        <v>552</v>
      </c>
      <c r="C134" s="368" t="s">
        <v>579</v>
      </c>
      <c r="D134" s="368"/>
      <c r="E134" s="368" t="s">
        <v>1060</v>
      </c>
      <c r="F134" s="368" t="s">
        <v>552</v>
      </c>
      <c r="G134" s="368" t="s">
        <v>579</v>
      </c>
      <c r="H134" s="368"/>
    </row>
    <row r="135" spans="1:8" x14ac:dyDescent="0.25">
      <c r="A135" s="368" t="s">
        <v>640</v>
      </c>
      <c r="B135" s="368" t="s">
        <v>641</v>
      </c>
      <c r="C135" s="368" t="s">
        <v>648</v>
      </c>
      <c r="D135" s="368"/>
      <c r="E135" s="368" t="s">
        <v>640</v>
      </c>
      <c r="F135" s="368" t="s">
        <v>641</v>
      </c>
      <c r="G135" s="368" t="s">
        <v>648</v>
      </c>
      <c r="H135" s="368"/>
    </row>
    <row r="136" spans="1:8" x14ac:dyDescent="0.25">
      <c r="A136" s="368" t="s">
        <v>958</v>
      </c>
      <c r="B136" s="368" t="s">
        <v>553</v>
      </c>
      <c r="C136" s="368" t="s">
        <v>580</v>
      </c>
      <c r="D136" s="368"/>
      <c r="E136" s="368" t="s">
        <v>1061</v>
      </c>
      <c r="F136" s="368" t="s">
        <v>553</v>
      </c>
      <c r="G136" s="368" t="s">
        <v>580</v>
      </c>
      <c r="H136" s="368"/>
    </row>
    <row r="137" spans="1:8" x14ac:dyDescent="0.25">
      <c r="A137" s="368" t="s">
        <v>649</v>
      </c>
      <c r="B137" s="368" t="s">
        <v>650</v>
      </c>
      <c r="C137" s="368" t="s">
        <v>1218</v>
      </c>
      <c r="D137" s="368"/>
      <c r="E137" s="368" t="s">
        <v>649</v>
      </c>
      <c r="F137" s="368" t="s">
        <v>650</v>
      </c>
      <c r="G137" s="368" t="s">
        <v>1218</v>
      </c>
      <c r="H137" s="368"/>
    </row>
    <row r="138" spans="1:8" x14ac:dyDescent="0.25">
      <c r="A138" s="368" t="s">
        <v>557</v>
      </c>
      <c r="B138" s="368" t="s">
        <v>556</v>
      </c>
      <c r="C138" s="368" t="s">
        <v>581</v>
      </c>
      <c r="D138" s="368"/>
      <c r="E138" s="368" t="s">
        <v>1062</v>
      </c>
      <c r="F138" s="368" t="s">
        <v>556</v>
      </c>
      <c r="G138" s="368" t="s">
        <v>581</v>
      </c>
      <c r="H138" s="368"/>
    </row>
    <row r="139" spans="1:8" x14ac:dyDescent="0.25">
      <c r="A139" s="368" t="s">
        <v>960</v>
      </c>
      <c r="B139" s="368" t="s">
        <v>554</v>
      </c>
      <c r="C139" s="368" t="s">
        <v>582</v>
      </c>
      <c r="D139" s="368"/>
      <c r="E139" s="368" t="s">
        <v>1063</v>
      </c>
      <c r="F139" s="368" t="s">
        <v>554</v>
      </c>
      <c r="G139" s="368" t="s">
        <v>582</v>
      </c>
      <c r="H139" s="368"/>
    </row>
    <row r="140" spans="1:8" x14ac:dyDescent="0.25">
      <c r="A140" s="368" t="s">
        <v>1219</v>
      </c>
      <c r="B140" s="368" t="s">
        <v>724</v>
      </c>
      <c r="C140" s="368" t="s">
        <v>725</v>
      </c>
      <c r="D140" s="368"/>
      <c r="E140" s="368" t="s">
        <v>1219</v>
      </c>
      <c r="F140" s="368" t="s">
        <v>724</v>
      </c>
      <c r="G140" s="368" t="s">
        <v>725</v>
      </c>
      <c r="H140" s="368"/>
    </row>
    <row r="141" spans="1:8" x14ac:dyDescent="0.25">
      <c r="A141" s="368" t="s">
        <v>959</v>
      </c>
      <c r="B141" s="368" t="s">
        <v>555</v>
      </c>
      <c r="C141" s="368" t="s">
        <v>583</v>
      </c>
      <c r="D141" s="368"/>
      <c r="E141" s="368" t="s">
        <v>1064</v>
      </c>
      <c r="F141" s="368" t="s">
        <v>555</v>
      </c>
      <c r="G141" s="368" t="s">
        <v>583</v>
      </c>
      <c r="H141" s="368"/>
    </row>
    <row r="142" spans="1:8" x14ac:dyDescent="0.25">
      <c r="A142" s="368" t="s">
        <v>1219</v>
      </c>
      <c r="B142" s="368" t="s">
        <v>724</v>
      </c>
      <c r="C142" s="368" t="s">
        <v>726</v>
      </c>
      <c r="D142" s="368"/>
      <c r="E142" s="368" t="s">
        <v>1219</v>
      </c>
      <c r="F142" s="368" t="s">
        <v>724</v>
      </c>
      <c r="G142" s="368" t="s">
        <v>726</v>
      </c>
      <c r="H142" s="368"/>
    </row>
    <row r="143" spans="1:8" x14ac:dyDescent="0.25">
      <c r="A143" s="368" t="s">
        <v>679</v>
      </c>
      <c r="B143" s="368" t="s">
        <v>558</v>
      </c>
      <c r="C143" s="368" t="s">
        <v>584</v>
      </c>
      <c r="D143" s="368"/>
      <c r="E143" s="368" t="s">
        <v>1065</v>
      </c>
      <c r="F143" s="368" t="s">
        <v>558</v>
      </c>
      <c r="G143" s="368" t="s">
        <v>584</v>
      </c>
      <c r="H143" s="368"/>
    </row>
    <row r="144" spans="1:8" x14ac:dyDescent="0.25">
      <c r="A144" s="368" t="s">
        <v>961</v>
      </c>
      <c r="B144" s="368" t="s">
        <v>559</v>
      </c>
      <c r="C144" s="368" t="s">
        <v>585</v>
      </c>
      <c r="D144" s="368"/>
      <c r="E144" s="368" t="s">
        <v>1066</v>
      </c>
      <c r="F144" s="368" t="s">
        <v>559</v>
      </c>
      <c r="G144" s="368" t="s">
        <v>585</v>
      </c>
      <c r="H144" s="368"/>
    </row>
    <row r="145" spans="1:8" x14ac:dyDescent="0.25">
      <c r="A145" s="368" t="s">
        <v>649</v>
      </c>
      <c r="B145" s="368" t="s">
        <v>650</v>
      </c>
      <c r="C145" s="368" t="s">
        <v>727</v>
      </c>
      <c r="D145" s="368"/>
      <c r="E145" s="368" t="s">
        <v>649</v>
      </c>
      <c r="F145" s="368" t="s">
        <v>650</v>
      </c>
      <c r="G145" s="368" t="s">
        <v>727</v>
      </c>
      <c r="H145" s="368"/>
    </row>
    <row r="146" spans="1:8" x14ac:dyDescent="0.25">
      <c r="A146" s="368" t="s">
        <v>560</v>
      </c>
      <c r="B146" s="368" t="s">
        <v>1004</v>
      </c>
      <c r="C146" s="368" t="s">
        <v>586</v>
      </c>
      <c r="D146" s="368"/>
      <c r="E146" s="368" t="s">
        <v>1067</v>
      </c>
      <c r="F146" s="368" t="s">
        <v>1004</v>
      </c>
      <c r="G146" s="368" t="s">
        <v>586</v>
      </c>
      <c r="H146" s="368"/>
    </row>
    <row r="147" spans="1:8" x14ac:dyDescent="0.25">
      <c r="A147" s="368" t="s">
        <v>962</v>
      </c>
      <c r="B147" s="368" t="s">
        <v>1005</v>
      </c>
      <c r="C147" s="368" t="s">
        <v>781</v>
      </c>
      <c r="D147" s="368"/>
      <c r="E147" s="368" t="s">
        <v>1068</v>
      </c>
      <c r="F147" s="368" t="s">
        <v>1005</v>
      </c>
      <c r="G147" s="368" t="s">
        <v>781</v>
      </c>
      <c r="H147" s="368"/>
    </row>
    <row r="148" spans="1:8" x14ac:dyDescent="0.25">
      <c r="A148" s="368" t="s">
        <v>302</v>
      </c>
      <c r="B148" s="368" t="s">
        <v>763</v>
      </c>
      <c r="C148" s="368" t="s">
        <v>1017</v>
      </c>
      <c r="D148" s="368"/>
      <c r="E148" s="368" t="s">
        <v>302</v>
      </c>
      <c r="F148" s="368" t="s">
        <v>763</v>
      </c>
      <c r="G148" s="368" t="s">
        <v>1017</v>
      </c>
      <c r="H148" s="368"/>
    </row>
    <row r="149" spans="1:8" x14ac:dyDescent="0.25">
      <c r="A149" s="368" t="s">
        <v>963</v>
      </c>
      <c r="B149" s="368" t="s">
        <v>1006</v>
      </c>
      <c r="C149" s="368" t="s">
        <v>783</v>
      </c>
      <c r="D149" s="368"/>
      <c r="E149" s="368" t="s">
        <v>1069</v>
      </c>
      <c r="F149" s="368" t="s">
        <v>1006</v>
      </c>
      <c r="G149" s="368" t="s">
        <v>783</v>
      </c>
      <c r="H149" s="368"/>
    </row>
    <row r="150" spans="1:8" x14ac:dyDescent="0.25">
      <c r="A150" s="368" t="s">
        <v>964</v>
      </c>
      <c r="B150" s="368" t="s">
        <v>1007</v>
      </c>
      <c r="C150" s="368" t="s">
        <v>784</v>
      </c>
      <c r="D150" s="368"/>
      <c r="E150" s="368" t="s">
        <v>817</v>
      </c>
      <c r="F150" s="368" t="s">
        <v>1007</v>
      </c>
      <c r="G150" s="368" t="s">
        <v>784</v>
      </c>
      <c r="H150" s="368"/>
    </row>
    <row r="151" spans="1:8" x14ac:dyDescent="0.25">
      <c r="A151" s="368" t="s">
        <v>1009</v>
      </c>
      <c r="B151" s="368" t="s">
        <v>1008</v>
      </c>
      <c r="C151" s="368" t="s">
        <v>785</v>
      </c>
      <c r="D151" s="368"/>
      <c r="E151" s="368" t="s">
        <v>1070</v>
      </c>
      <c r="F151" s="368" t="s">
        <v>1008</v>
      </c>
      <c r="G151" s="368" t="s">
        <v>785</v>
      </c>
      <c r="H151" s="368"/>
    </row>
    <row r="152" spans="1:8" x14ac:dyDescent="0.25">
      <c r="A152" s="368" t="s">
        <v>965</v>
      </c>
      <c r="B152" s="368" t="s">
        <v>767</v>
      </c>
      <c r="C152" s="368" t="s">
        <v>786</v>
      </c>
      <c r="D152" s="368"/>
      <c r="E152" s="368" t="s">
        <v>965</v>
      </c>
      <c r="F152" s="368" t="s">
        <v>767</v>
      </c>
      <c r="G152" s="368" t="s">
        <v>786</v>
      </c>
      <c r="H152" s="368"/>
    </row>
    <row r="153" spans="1:8" x14ac:dyDescent="0.25">
      <c r="A153" s="368" t="s">
        <v>300</v>
      </c>
      <c r="B153" s="368" t="s">
        <v>768</v>
      </c>
      <c r="C153" s="368" t="s">
        <v>787</v>
      </c>
      <c r="D153" s="368"/>
      <c r="E153" s="368" t="s">
        <v>1071</v>
      </c>
      <c r="F153" s="368" t="s">
        <v>768</v>
      </c>
      <c r="G153" s="368" t="s">
        <v>787</v>
      </c>
      <c r="H153" s="368"/>
    </row>
    <row r="154" spans="1:8" x14ac:dyDescent="0.25">
      <c r="A154" s="368" t="s">
        <v>966</v>
      </c>
      <c r="B154" s="368" t="s">
        <v>769</v>
      </c>
      <c r="C154" s="368" t="s">
        <v>788</v>
      </c>
      <c r="D154" s="368"/>
      <c r="E154" s="368" t="s">
        <v>1072</v>
      </c>
      <c r="F154" s="368" t="s">
        <v>769</v>
      </c>
      <c r="G154" s="368" t="s">
        <v>788</v>
      </c>
      <c r="H154" s="368"/>
    </row>
    <row r="155" spans="1:8" x14ac:dyDescent="0.25">
      <c r="A155" s="368" t="s">
        <v>967</v>
      </c>
      <c r="B155" s="368" t="s">
        <v>1011</v>
      </c>
      <c r="C155" s="368" t="s">
        <v>1016</v>
      </c>
      <c r="D155" s="368"/>
      <c r="E155" s="368" t="s">
        <v>1073</v>
      </c>
      <c r="F155" s="368" t="s">
        <v>1011</v>
      </c>
      <c r="G155" s="368" t="s">
        <v>1016</v>
      </c>
      <c r="H155" s="368"/>
    </row>
    <row r="156" spans="1:8" x14ac:dyDescent="0.25">
      <c r="A156" s="368" t="s">
        <v>968</v>
      </c>
      <c r="B156" s="368" t="s">
        <v>1012</v>
      </c>
      <c r="C156" s="368" t="s">
        <v>1015</v>
      </c>
      <c r="D156" s="368"/>
      <c r="E156" s="368" t="s">
        <v>1074</v>
      </c>
      <c r="F156" s="368" t="s">
        <v>1012</v>
      </c>
      <c r="G156" s="368" t="s">
        <v>1015</v>
      </c>
      <c r="H156" s="368"/>
    </row>
    <row r="157" spans="1:8" x14ac:dyDescent="0.25">
      <c r="A157" s="368" t="s">
        <v>1010</v>
      </c>
      <c r="B157" s="368" t="s">
        <v>1013</v>
      </c>
      <c r="C157" s="368" t="s">
        <v>1014</v>
      </c>
      <c r="D157" s="368"/>
      <c r="E157" s="368" t="s">
        <v>1075</v>
      </c>
      <c r="F157" s="368" t="s">
        <v>1013</v>
      </c>
      <c r="G157" s="368" t="s">
        <v>1014</v>
      </c>
      <c r="H157" s="368"/>
    </row>
    <row r="158" spans="1:8" x14ac:dyDescent="0.25">
      <c r="A158" s="368"/>
      <c r="B158" s="368"/>
      <c r="C158" s="368"/>
      <c r="D158" s="368"/>
      <c r="E158" s="368"/>
      <c r="F158" s="368"/>
      <c r="G158" s="368"/>
      <c r="H158" s="368"/>
    </row>
    <row r="159" spans="1:8" x14ac:dyDescent="0.25">
      <c r="A159" s="368"/>
      <c r="B159" s="368"/>
      <c r="C159" s="368"/>
      <c r="D159" s="368"/>
      <c r="E159" s="368"/>
      <c r="F159" s="368"/>
      <c r="G159" s="368"/>
      <c r="H159" s="368"/>
    </row>
    <row r="160" spans="1:8" x14ac:dyDescent="0.25">
      <c r="A160" s="368"/>
      <c r="B160" s="368"/>
      <c r="C160" s="368"/>
      <c r="D160" s="368"/>
      <c r="E160" s="368"/>
      <c r="F160" s="368"/>
      <c r="G160" s="368"/>
      <c r="H160" s="368"/>
    </row>
    <row r="161" spans="1:8" x14ac:dyDescent="0.25">
      <c r="A161" s="368" t="s">
        <v>1243</v>
      </c>
      <c r="B161" s="368" t="s">
        <v>535</v>
      </c>
      <c r="C161" s="368" t="s">
        <v>806</v>
      </c>
      <c r="D161" s="368"/>
      <c r="E161" s="368"/>
      <c r="F161" s="368"/>
      <c r="G161" s="368"/>
      <c r="H161" s="368"/>
    </row>
    <row r="162" spans="1:8" x14ac:dyDescent="0.25">
      <c r="A162" s="368" t="s">
        <v>818</v>
      </c>
      <c r="B162" s="368" t="s">
        <v>536</v>
      </c>
      <c r="C162" s="368" t="s">
        <v>807</v>
      </c>
      <c r="D162" s="368"/>
      <c r="E162" s="368"/>
      <c r="F162" s="368"/>
      <c r="G162" s="368"/>
      <c r="H162" s="368"/>
    </row>
    <row r="163" spans="1:8" x14ac:dyDescent="0.25">
      <c r="A163" s="368" t="s">
        <v>747</v>
      </c>
      <c r="B163" s="368" t="s">
        <v>537</v>
      </c>
      <c r="C163" s="368" t="s">
        <v>808</v>
      </c>
      <c r="D163" s="368"/>
      <c r="E163" s="368"/>
      <c r="F163" s="368"/>
      <c r="G163" s="368"/>
      <c r="H163" s="368"/>
    </row>
    <row r="164" spans="1:8" x14ac:dyDescent="0.25">
      <c r="A164" s="368" t="s">
        <v>819</v>
      </c>
      <c r="B164" s="368" t="s">
        <v>538</v>
      </c>
      <c r="C164" s="368" t="s">
        <v>809</v>
      </c>
      <c r="D164" s="368"/>
      <c r="E164" s="368"/>
      <c r="F164" s="368"/>
      <c r="G164" s="368"/>
      <c r="H164" s="368"/>
    </row>
    <row r="165" spans="1:8" x14ac:dyDescent="0.25">
      <c r="A165" s="368" t="s">
        <v>820</v>
      </c>
      <c r="B165" s="368" t="s">
        <v>1136</v>
      </c>
      <c r="C165" s="368" t="s">
        <v>810</v>
      </c>
      <c r="D165" s="368"/>
      <c r="E165" s="368"/>
      <c r="F165" s="368"/>
      <c r="G165" s="368"/>
      <c r="H165" s="368"/>
    </row>
    <row r="166" spans="1:8" x14ac:dyDescent="0.25">
      <c r="A166" s="368" t="s">
        <v>821</v>
      </c>
      <c r="B166" s="368" t="s">
        <v>1137</v>
      </c>
      <c r="C166" s="368" t="s">
        <v>496</v>
      </c>
      <c r="D166" s="368"/>
      <c r="E166" s="368"/>
      <c r="F166" s="368"/>
      <c r="G166" s="368"/>
      <c r="H166" s="368"/>
    </row>
    <row r="167" spans="1:8" x14ac:dyDescent="0.25">
      <c r="A167" s="368" t="s">
        <v>822</v>
      </c>
      <c r="B167" s="368" t="s">
        <v>1138</v>
      </c>
      <c r="C167" s="368" t="s">
        <v>1092</v>
      </c>
      <c r="D167" s="368"/>
      <c r="E167" s="368"/>
      <c r="F167" s="368"/>
      <c r="G167" s="368"/>
      <c r="H167" s="368"/>
    </row>
    <row r="168" spans="1:8" x14ac:dyDescent="0.25">
      <c r="A168" s="368" t="s">
        <v>823</v>
      </c>
      <c r="B168" s="368" t="s">
        <v>322</v>
      </c>
      <c r="C168" s="368" t="s">
        <v>1093</v>
      </c>
      <c r="D168" s="368"/>
      <c r="E168" s="368"/>
      <c r="F168" s="368"/>
      <c r="G168" s="368"/>
      <c r="H168" s="368"/>
    </row>
    <row r="169" spans="1:8" x14ac:dyDescent="0.25">
      <c r="A169" s="368" t="s">
        <v>824</v>
      </c>
      <c r="B169" s="368" t="s">
        <v>323</v>
      </c>
      <c r="C169" s="368" t="s">
        <v>1094</v>
      </c>
      <c r="D169" s="368"/>
      <c r="E169" s="368"/>
      <c r="F169" s="368"/>
      <c r="G169" s="368"/>
      <c r="H169" s="368"/>
    </row>
    <row r="170" spans="1:8" x14ac:dyDescent="0.25">
      <c r="A170" s="368" t="s">
        <v>825</v>
      </c>
      <c r="B170" s="368" t="s">
        <v>324</v>
      </c>
      <c r="C170" s="368" t="s">
        <v>1095</v>
      </c>
      <c r="D170" s="368"/>
      <c r="E170" s="368"/>
      <c r="F170" s="368"/>
      <c r="G170" s="368"/>
      <c r="H170" s="368"/>
    </row>
    <row r="171" spans="1:8" x14ac:dyDescent="0.25">
      <c r="A171" s="368" t="s">
        <v>826</v>
      </c>
      <c r="B171" s="368" t="s">
        <v>325</v>
      </c>
      <c r="C171" s="368" t="s">
        <v>1096</v>
      </c>
      <c r="D171" s="368"/>
      <c r="E171" s="368"/>
      <c r="F171" s="368"/>
      <c r="G171" s="368"/>
      <c r="H171" s="368"/>
    </row>
    <row r="172" spans="1:8" x14ac:dyDescent="0.25">
      <c r="A172" s="368" t="s">
        <v>827</v>
      </c>
      <c r="B172" s="368" t="s">
        <v>326</v>
      </c>
      <c r="C172" s="368" t="s">
        <v>342</v>
      </c>
      <c r="D172" s="368"/>
      <c r="E172" s="368"/>
      <c r="F172" s="368"/>
      <c r="G172" s="368"/>
      <c r="H172" s="368"/>
    </row>
    <row r="173" spans="1:8" x14ac:dyDescent="0.25">
      <c r="A173" s="368" t="s">
        <v>1097</v>
      </c>
      <c r="B173" s="368" t="s">
        <v>327</v>
      </c>
      <c r="C173" s="368" t="s">
        <v>343</v>
      </c>
      <c r="D173" s="368"/>
      <c r="E173" s="368"/>
      <c r="F173" s="368"/>
      <c r="G173" s="368"/>
      <c r="H173" s="368"/>
    </row>
    <row r="174" spans="1:8" x14ac:dyDescent="0.25">
      <c r="A174" s="368" t="s">
        <v>1098</v>
      </c>
      <c r="B174" s="368" t="s">
        <v>328</v>
      </c>
      <c r="C174" s="368" t="s">
        <v>1282</v>
      </c>
      <c r="D174" s="368"/>
      <c r="E174" s="368"/>
      <c r="F174" s="368"/>
      <c r="G174" s="368"/>
      <c r="H174" s="368"/>
    </row>
    <row r="175" spans="1:8" x14ac:dyDescent="0.25">
      <c r="A175" s="368" t="s">
        <v>748</v>
      </c>
      <c r="B175" s="368" t="s">
        <v>866</v>
      </c>
      <c r="C175" s="368" t="s">
        <v>1283</v>
      </c>
      <c r="D175" s="368"/>
      <c r="E175" s="368"/>
      <c r="F175" s="368"/>
      <c r="G175" s="368"/>
      <c r="H175" s="368"/>
    </row>
    <row r="176" spans="1:8" x14ac:dyDescent="0.25">
      <c r="A176" s="368" t="s">
        <v>1099</v>
      </c>
      <c r="B176" s="368" t="s">
        <v>867</v>
      </c>
      <c r="C176" s="368" t="s">
        <v>1284</v>
      </c>
      <c r="D176" s="368"/>
      <c r="E176" s="368"/>
      <c r="F176" s="368"/>
      <c r="G176" s="368"/>
      <c r="H176" s="368"/>
    </row>
    <row r="177" spans="1:8" x14ac:dyDescent="0.25">
      <c r="A177" s="368" t="s">
        <v>1100</v>
      </c>
      <c r="B177" s="368" t="s">
        <v>868</v>
      </c>
      <c r="C177" s="368" t="s">
        <v>1285</v>
      </c>
      <c r="D177" s="368"/>
      <c r="E177" s="368"/>
      <c r="F177" s="368"/>
      <c r="G177" s="368"/>
      <c r="H177" s="368"/>
    </row>
    <row r="178" spans="1:8" x14ac:dyDescent="0.25">
      <c r="A178" s="368" t="s">
        <v>1101</v>
      </c>
      <c r="B178" s="368" t="s">
        <v>869</v>
      </c>
      <c r="C178" s="368" t="s">
        <v>1286</v>
      </c>
      <c r="D178" s="368"/>
      <c r="E178" s="368"/>
      <c r="F178" s="368"/>
      <c r="G178" s="368"/>
      <c r="H178" s="368"/>
    </row>
    <row r="179" spans="1:8" x14ac:dyDescent="0.25">
      <c r="A179" s="368" t="s">
        <v>749</v>
      </c>
      <c r="B179" s="368" t="s">
        <v>870</v>
      </c>
      <c r="C179" s="368" t="s">
        <v>0</v>
      </c>
      <c r="D179" s="368"/>
      <c r="E179" s="368"/>
      <c r="F179" s="368"/>
      <c r="G179" s="368"/>
      <c r="H179" s="368"/>
    </row>
    <row r="180" spans="1:8" x14ac:dyDescent="0.25">
      <c r="A180" s="368" t="s">
        <v>1102</v>
      </c>
      <c r="B180" s="368" t="s">
        <v>871</v>
      </c>
      <c r="C180" s="368" t="s">
        <v>1205</v>
      </c>
      <c r="D180" s="368"/>
      <c r="E180" s="368"/>
      <c r="F180" s="368"/>
      <c r="G180" s="368"/>
      <c r="H180" s="368"/>
    </row>
    <row r="181" spans="1:8" x14ac:dyDescent="0.25">
      <c r="A181" s="368" t="s">
        <v>828</v>
      </c>
      <c r="B181" s="368" t="s">
        <v>872</v>
      </c>
      <c r="C181" s="368" t="s">
        <v>1206</v>
      </c>
      <c r="D181" s="368"/>
      <c r="E181" s="368"/>
      <c r="F181" s="368"/>
      <c r="G181" s="368"/>
      <c r="H181" s="368"/>
    </row>
    <row r="182" spans="1:8" x14ac:dyDescent="0.25">
      <c r="A182" s="368" t="s">
        <v>1103</v>
      </c>
      <c r="B182" s="368" t="s">
        <v>873</v>
      </c>
      <c r="C182" s="368" t="s">
        <v>1207</v>
      </c>
      <c r="D182" s="368"/>
      <c r="E182" s="368"/>
      <c r="F182" s="368"/>
      <c r="G182" s="368"/>
      <c r="H182" s="368"/>
    </row>
    <row r="183" spans="1:8" x14ac:dyDescent="0.25">
      <c r="A183" s="368" t="s">
        <v>214</v>
      </c>
      <c r="B183" s="368" t="s">
        <v>874</v>
      </c>
      <c r="C183" s="368" t="s">
        <v>1208</v>
      </c>
      <c r="D183" s="368"/>
      <c r="E183" s="368"/>
      <c r="F183" s="368"/>
      <c r="G183" s="368"/>
      <c r="H183" s="368"/>
    </row>
    <row r="184" spans="1:8" x14ac:dyDescent="0.25">
      <c r="A184" s="368" t="s">
        <v>1104</v>
      </c>
      <c r="B184" s="368" t="s">
        <v>875</v>
      </c>
      <c r="C184" s="368" t="s">
        <v>1209</v>
      </c>
      <c r="D184" s="368"/>
      <c r="E184" s="368"/>
      <c r="F184" s="368"/>
      <c r="G184" s="368"/>
      <c r="H184" s="368"/>
    </row>
    <row r="185" spans="1:8" x14ac:dyDescent="0.25">
      <c r="A185" s="368" t="s">
        <v>1105</v>
      </c>
      <c r="B185" s="368" t="s">
        <v>1080</v>
      </c>
      <c r="C185" s="368" t="s">
        <v>481</v>
      </c>
      <c r="D185" s="368"/>
      <c r="E185" s="368"/>
      <c r="F185" s="368"/>
      <c r="G185" s="368"/>
      <c r="H185" s="368"/>
    </row>
    <row r="186" spans="1:8" x14ac:dyDescent="0.25">
      <c r="A186" s="368" t="s">
        <v>373</v>
      </c>
      <c r="B186" s="368" t="s">
        <v>1081</v>
      </c>
      <c r="C186" s="368" t="s">
        <v>482</v>
      </c>
      <c r="D186" s="368"/>
      <c r="E186" s="368"/>
      <c r="F186" s="368"/>
      <c r="G186" s="368"/>
      <c r="H186" s="368"/>
    </row>
    <row r="187" spans="1:8" x14ac:dyDescent="0.25">
      <c r="A187" s="368" t="s">
        <v>1106</v>
      </c>
      <c r="B187" s="368" t="s">
        <v>1082</v>
      </c>
      <c r="C187" s="368" t="s">
        <v>483</v>
      </c>
      <c r="D187" s="368"/>
      <c r="E187" s="368"/>
      <c r="F187" s="368"/>
      <c r="G187" s="368"/>
      <c r="H187" s="368"/>
    </row>
    <row r="188" spans="1:8" x14ac:dyDescent="0.25">
      <c r="A188" s="368" t="s">
        <v>303</v>
      </c>
      <c r="B188" s="368" t="s">
        <v>1000</v>
      </c>
      <c r="C188" s="368" t="s">
        <v>484</v>
      </c>
      <c r="D188" s="368"/>
      <c r="E188" s="368"/>
      <c r="F188" s="368"/>
      <c r="G188" s="368"/>
      <c r="H188" s="368"/>
    </row>
    <row r="189" spans="1:8" x14ac:dyDescent="0.25">
      <c r="A189" s="368" t="s">
        <v>304</v>
      </c>
      <c r="B189" s="368" t="s">
        <v>1001</v>
      </c>
      <c r="C189" s="368" t="s">
        <v>485</v>
      </c>
      <c r="D189" s="368"/>
      <c r="E189" s="368"/>
      <c r="F189" s="368"/>
      <c r="G189" s="368"/>
      <c r="H189" s="368"/>
    </row>
    <row r="190" spans="1:8" x14ac:dyDescent="0.25">
      <c r="A190" s="368" t="s">
        <v>305</v>
      </c>
      <c r="B190" s="368" t="s">
        <v>1002</v>
      </c>
      <c r="C190" s="368" t="s">
        <v>863</v>
      </c>
      <c r="D190" s="368"/>
      <c r="E190" s="368"/>
      <c r="F190" s="368"/>
      <c r="G190" s="368"/>
      <c r="H190" s="368"/>
    </row>
    <row r="191" spans="1:8" x14ac:dyDescent="0.25">
      <c r="A191" s="368" t="s">
        <v>306</v>
      </c>
      <c r="B191" s="368" t="s">
        <v>1003</v>
      </c>
      <c r="C191" s="368" t="s">
        <v>864</v>
      </c>
      <c r="D191" s="368"/>
      <c r="E191" s="368"/>
      <c r="F191" s="368"/>
      <c r="G191" s="368"/>
      <c r="H191" s="368"/>
    </row>
    <row r="192" spans="1:8" x14ac:dyDescent="0.25">
      <c r="A192" s="368"/>
      <c r="B192" s="368"/>
      <c r="C192" s="368"/>
      <c r="D192" s="368"/>
      <c r="E192" s="368"/>
      <c r="F192" s="368"/>
      <c r="G192" s="368"/>
      <c r="H192" s="368"/>
    </row>
    <row r="193" spans="1:8" x14ac:dyDescent="0.25">
      <c r="A193" s="368"/>
      <c r="B193" s="368"/>
      <c r="C193" s="368"/>
      <c r="D193" s="368"/>
      <c r="E193" s="368"/>
      <c r="F193" s="368"/>
      <c r="G193" s="368"/>
      <c r="H193" s="368"/>
    </row>
    <row r="194" spans="1:8" x14ac:dyDescent="0.25">
      <c r="A194" s="368"/>
      <c r="B194" s="368"/>
      <c r="C194" s="368"/>
      <c r="D194" s="368"/>
      <c r="E194" s="368"/>
      <c r="F194" s="368"/>
      <c r="G194" s="368"/>
      <c r="H194" s="368"/>
    </row>
    <row r="195" spans="1:8" x14ac:dyDescent="0.25">
      <c r="A195" s="368" t="s">
        <v>149</v>
      </c>
      <c r="B195" s="368" t="s">
        <v>96</v>
      </c>
      <c r="C195" s="368" t="s">
        <v>97</v>
      </c>
      <c r="D195" s="368"/>
      <c r="E195" s="368"/>
      <c r="F195" s="368"/>
      <c r="G195" s="368"/>
      <c r="H195" s="368"/>
    </row>
    <row r="196" spans="1:8" x14ac:dyDescent="0.25">
      <c r="A196" s="368" t="s">
        <v>98</v>
      </c>
      <c r="B196" s="368" t="s">
        <v>99</v>
      </c>
      <c r="C196" s="368" t="s">
        <v>100</v>
      </c>
      <c r="D196" s="368"/>
      <c r="E196" s="368"/>
      <c r="F196" s="368"/>
      <c r="G196" s="368"/>
      <c r="H196" s="368"/>
    </row>
    <row r="197" spans="1:8" x14ac:dyDescent="0.25">
      <c r="A197" s="368" t="s">
        <v>65</v>
      </c>
      <c r="B197" s="368" t="s">
        <v>374</v>
      </c>
      <c r="C197" s="368" t="s">
        <v>101</v>
      </c>
      <c r="D197" s="368"/>
      <c r="E197" s="368"/>
      <c r="F197" s="368"/>
      <c r="G197" s="368"/>
      <c r="H197" s="368"/>
    </row>
    <row r="198" spans="1:8" x14ac:dyDescent="0.25">
      <c r="A198" s="368" t="s">
        <v>102</v>
      </c>
      <c r="B198" s="368" t="s">
        <v>103</v>
      </c>
      <c r="C198" s="368" t="s">
        <v>104</v>
      </c>
      <c r="D198" s="368"/>
      <c r="E198" s="368"/>
      <c r="F198" s="368"/>
      <c r="G198" s="368"/>
      <c r="H198" s="368"/>
    </row>
    <row r="199" spans="1:8" x14ac:dyDescent="0.25">
      <c r="A199" s="368" t="s">
        <v>66</v>
      </c>
      <c r="B199" s="368" t="s">
        <v>375</v>
      </c>
      <c r="C199" s="368" t="s">
        <v>105</v>
      </c>
      <c r="D199" s="368"/>
      <c r="E199" s="368"/>
      <c r="F199" s="368"/>
      <c r="G199" s="368"/>
      <c r="H199" s="368"/>
    </row>
    <row r="200" spans="1:8" x14ac:dyDescent="0.25">
      <c r="A200" s="368" t="s">
        <v>106</v>
      </c>
      <c r="B200" s="368" t="s">
        <v>107</v>
      </c>
      <c r="C200" s="368" t="s">
        <v>108</v>
      </c>
      <c r="D200" s="368"/>
      <c r="E200" s="368"/>
      <c r="F200" s="368"/>
      <c r="G200" s="368"/>
      <c r="H200" s="368"/>
    </row>
    <row r="201" spans="1:8" x14ac:dyDescent="0.25">
      <c r="A201" s="368" t="s">
        <v>67</v>
      </c>
      <c r="B201" s="368" t="s">
        <v>109</v>
      </c>
      <c r="C201" s="368" t="s">
        <v>110</v>
      </c>
      <c r="D201" s="368"/>
      <c r="E201" s="368"/>
      <c r="F201" s="368"/>
      <c r="G201" s="368"/>
      <c r="H201" s="368"/>
    </row>
    <row r="202" spans="1:8" x14ac:dyDescent="0.25">
      <c r="A202" s="368" t="s">
        <v>1583</v>
      </c>
      <c r="B202" s="368" t="s">
        <v>1166</v>
      </c>
      <c r="C202" s="368" t="s">
        <v>849</v>
      </c>
      <c r="D202" s="368"/>
      <c r="E202" s="368"/>
      <c r="F202" s="368"/>
      <c r="G202" s="368"/>
      <c r="H202" s="368"/>
    </row>
    <row r="203" spans="1:8" x14ac:dyDescent="0.25">
      <c r="A203" s="368" t="s">
        <v>150</v>
      </c>
      <c r="B203" s="368" t="s">
        <v>376</v>
      </c>
      <c r="C203" s="368" t="s">
        <v>382</v>
      </c>
      <c r="D203" s="368"/>
      <c r="E203" s="368"/>
      <c r="F203" s="368"/>
      <c r="G203" s="368"/>
      <c r="H203" s="368"/>
    </row>
    <row r="204" spans="1:8" x14ac:dyDescent="0.25">
      <c r="A204" s="368" t="s">
        <v>111</v>
      </c>
      <c r="B204" s="368" t="s">
        <v>112</v>
      </c>
      <c r="C204" s="368" t="s">
        <v>113</v>
      </c>
      <c r="D204" s="368"/>
      <c r="E204" s="368"/>
      <c r="F204" s="368"/>
      <c r="G204" s="368"/>
      <c r="H204" s="368"/>
    </row>
    <row r="205" spans="1:8" x14ac:dyDescent="0.25">
      <c r="A205" s="368" t="s">
        <v>114</v>
      </c>
      <c r="B205" s="368" t="s">
        <v>115</v>
      </c>
      <c r="C205" s="368" t="s">
        <v>116</v>
      </c>
      <c r="D205" s="368"/>
      <c r="E205" s="368"/>
      <c r="F205" s="368"/>
      <c r="G205" s="368"/>
      <c r="H205" s="368"/>
    </row>
    <row r="206" spans="1:8" x14ac:dyDescent="0.25">
      <c r="A206" s="368" t="s">
        <v>257</v>
      </c>
      <c r="B206" s="368" t="s">
        <v>1181</v>
      </c>
      <c r="C206" s="368" t="s">
        <v>241</v>
      </c>
      <c r="D206" s="368"/>
      <c r="E206" s="368"/>
      <c r="F206" s="368"/>
      <c r="G206" s="368"/>
      <c r="H206" s="368"/>
    </row>
    <row r="207" spans="1:8" x14ac:dyDescent="0.25">
      <c r="A207" s="368" t="s">
        <v>256</v>
      </c>
      <c r="B207" s="368" t="s">
        <v>1182</v>
      </c>
      <c r="C207" s="368" t="s">
        <v>242</v>
      </c>
      <c r="D207" s="368"/>
      <c r="E207" s="368"/>
      <c r="F207" s="368"/>
      <c r="G207" s="368"/>
      <c r="H207" s="368"/>
    </row>
    <row r="208" spans="1:8" x14ac:dyDescent="0.25">
      <c r="A208" s="368" t="s">
        <v>117</v>
      </c>
      <c r="B208" s="368" t="s">
        <v>118</v>
      </c>
      <c r="C208" s="368" t="s">
        <v>119</v>
      </c>
      <c r="D208" s="368"/>
      <c r="E208" s="368"/>
      <c r="F208" s="368"/>
      <c r="G208" s="368"/>
      <c r="H208" s="368"/>
    </row>
    <row r="209" spans="1:8" x14ac:dyDescent="0.25">
      <c r="A209" s="368" t="s">
        <v>255</v>
      </c>
      <c r="B209" s="368" t="s">
        <v>914</v>
      </c>
      <c r="C209" s="368" t="s">
        <v>333</v>
      </c>
      <c r="D209" s="368"/>
      <c r="E209" s="368"/>
      <c r="F209" s="368"/>
      <c r="G209" s="368"/>
      <c r="H209" s="368"/>
    </row>
    <row r="210" spans="1:8" x14ac:dyDescent="0.25">
      <c r="A210" s="368" t="s">
        <v>120</v>
      </c>
      <c r="B210" s="368" t="s">
        <v>121</v>
      </c>
      <c r="C210" s="368" t="s">
        <v>122</v>
      </c>
      <c r="D210" s="368"/>
      <c r="E210" s="368"/>
      <c r="F210" s="368"/>
      <c r="G210" s="368"/>
      <c r="H210" s="368"/>
    </row>
    <row r="211" spans="1:8" x14ac:dyDescent="0.25">
      <c r="A211" s="368" t="s">
        <v>123</v>
      </c>
      <c r="B211" s="368" t="s">
        <v>124</v>
      </c>
      <c r="C211" s="368" t="s">
        <v>337</v>
      </c>
      <c r="D211" s="368"/>
      <c r="E211" s="368"/>
      <c r="F211" s="368"/>
      <c r="G211" s="368"/>
      <c r="H211" s="368"/>
    </row>
    <row r="212" spans="1:8" x14ac:dyDescent="0.25">
      <c r="A212" s="368" t="s">
        <v>1584</v>
      </c>
      <c r="B212" s="368" t="s">
        <v>1585</v>
      </c>
      <c r="C212" s="368" t="s">
        <v>1586</v>
      </c>
      <c r="D212" s="368"/>
      <c r="E212" s="368"/>
      <c r="F212" s="368"/>
      <c r="G212" s="368"/>
      <c r="H212" s="368"/>
    </row>
    <row r="213" spans="1:8" x14ac:dyDescent="0.25">
      <c r="A213" s="368" t="s">
        <v>148</v>
      </c>
      <c r="B213" s="368" t="s">
        <v>378</v>
      </c>
      <c r="C213" s="368" t="s">
        <v>383</v>
      </c>
      <c r="D213" s="368"/>
      <c r="E213" s="368"/>
      <c r="F213" s="368"/>
      <c r="G213" s="368"/>
      <c r="H213" s="368"/>
    </row>
    <row r="214" spans="1:8" x14ac:dyDescent="0.25">
      <c r="A214" s="368" t="s">
        <v>72</v>
      </c>
      <c r="B214" s="368" t="s">
        <v>125</v>
      </c>
      <c r="C214" s="368" t="s">
        <v>126</v>
      </c>
      <c r="D214" s="368"/>
      <c r="E214" s="368"/>
      <c r="F214" s="368"/>
      <c r="G214" s="368"/>
      <c r="H214" s="368"/>
    </row>
    <row r="215" spans="1:8" x14ac:dyDescent="0.25">
      <c r="A215" s="368" t="s">
        <v>151</v>
      </c>
      <c r="B215" s="368" t="s">
        <v>377</v>
      </c>
      <c r="C215" s="368" t="s">
        <v>384</v>
      </c>
      <c r="D215" s="368"/>
      <c r="E215" s="368"/>
      <c r="F215" s="368"/>
      <c r="G215" s="368"/>
      <c r="H215" s="368"/>
    </row>
    <row r="216" spans="1:8" x14ac:dyDescent="0.25">
      <c r="A216" s="368" t="s">
        <v>127</v>
      </c>
      <c r="B216" s="368"/>
      <c r="C216" s="368"/>
      <c r="D216" s="368"/>
      <c r="E216" s="368"/>
      <c r="F216" s="368"/>
      <c r="G216" s="368"/>
      <c r="H216" s="368"/>
    </row>
    <row r="217" spans="1:8" x14ac:dyDescent="0.25">
      <c r="A217" s="368" t="s">
        <v>128</v>
      </c>
      <c r="B217" s="368"/>
      <c r="C217" s="368"/>
      <c r="D217" s="368"/>
      <c r="E217" s="368"/>
      <c r="F217" s="368"/>
      <c r="G217" s="368"/>
      <c r="H217" s="368"/>
    </row>
    <row r="218" spans="1:8" x14ac:dyDescent="0.25">
      <c r="A218" s="368" t="s">
        <v>129</v>
      </c>
      <c r="B218" s="368" t="s">
        <v>1587</v>
      </c>
      <c r="C218" s="368" t="s">
        <v>1588</v>
      </c>
      <c r="D218" s="368"/>
      <c r="E218" s="368"/>
      <c r="F218" s="368"/>
      <c r="G218" s="368"/>
      <c r="H218" s="368"/>
    </row>
    <row r="219" spans="1:8" x14ac:dyDescent="0.25">
      <c r="A219" s="368" t="s">
        <v>130</v>
      </c>
      <c r="B219" s="368" t="s">
        <v>40</v>
      </c>
      <c r="C219" s="368" t="s">
        <v>41</v>
      </c>
      <c r="D219" s="368"/>
      <c r="E219" s="368"/>
      <c r="F219" s="368"/>
      <c r="G219" s="368"/>
      <c r="H219" s="368"/>
    </row>
    <row r="220" spans="1:8" x14ac:dyDescent="0.25">
      <c r="A220" s="368" t="s">
        <v>42</v>
      </c>
      <c r="B220" s="368" t="s">
        <v>43</v>
      </c>
      <c r="C220" s="368" t="s">
        <v>44</v>
      </c>
      <c r="D220" s="368"/>
      <c r="E220" s="368"/>
      <c r="F220" s="368"/>
      <c r="G220" s="368"/>
      <c r="H220" s="368"/>
    </row>
    <row r="221" spans="1:8" x14ac:dyDescent="0.25">
      <c r="A221" s="368" t="s">
        <v>45</v>
      </c>
      <c r="B221" s="368" t="s">
        <v>46</v>
      </c>
      <c r="C221" s="368" t="s">
        <v>47</v>
      </c>
      <c r="D221" s="368"/>
      <c r="E221" s="368"/>
      <c r="F221" s="368"/>
      <c r="G221" s="368"/>
      <c r="H221" s="368"/>
    </row>
    <row r="222" spans="1:8" x14ac:dyDescent="0.25">
      <c r="A222" s="368" t="s">
        <v>48</v>
      </c>
      <c r="B222" s="368" t="s">
        <v>379</v>
      </c>
      <c r="C222" s="368" t="s">
        <v>49</v>
      </c>
      <c r="D222" s="368"/>
      <c r="E222" s="368"/>
      <c r="F222" s="368"/>
      <c r="G222" s="368"/>
      <c r="H222" s="368"/>
    </row>
    <row r="223" spans="1:8" x14ac:dyDescent="0.25">
      <c r="A223" s="377" t="s">
        <v>253</v>
      </c>
      <c r="B223" s="368" t="s">
        <v>929</v>
      </c>
      <c r="C223" s="368" t="s">
        <v>514</v>
      </c>
      <c r="D223" s="368"/>
      <c r="E223" s="368"/>
      <c r="F223" s="368"/>
      <c r="G223" s="368"/>
      <c r="H223" s="368"/>
    </row>
    <row r="224" spans="1:8" x14ac:dyDescent="0.25">
      <c r="A224" s="377" t="s">
        <v>254</v>
      </c>
      <c r="B224" s="368" t="s">
        <v>930</v>
      </c>
      <c r="C224" s="368" t="s">
        <v>515</v>
      </c>
      <c r="D224" s="368"/>
      <c r="E224" s="368"/>
      <c r="F224" s="368"/>
      <c r="G224" s="368"/>
      <c r="H224" s="368"/>
    </row>
    <row r="225" spans="1:8" x14ac:dyDescent="0.25">
      <c r="A225" s="368" t="s">
        <v>1377</v>
      </c>
      <c r="B225" s="368" t="s">
        <v>1378</v>
      </c>
      <c r="C225" s="368" t="s">
        <v>516</v>
      </c>
      <c r="D225" s="368"/>
      <c r="E225" s="368"/>
      <c r="F225" s="368"/>
      <c r="G225" s="368"/>
      <c r="H225" s="368"/>
    </row>
    <row r="226" spans="1:8" x14ac:dyDescent="0.25">
      <c r="A226" s="368" t="s">
        <v>50</v>
      </c>
      <c r="B226" s="368" t="s">
        <v>51</v>
      </c>
      <c r="C226" s="368" t="s">
        <v>52</v>
      </c>
      <c r="D226" s="368"/>
      <c r="E226" s="368"/>
      <c r="F226" s="368"/>
      <c r="G226" s="368"/>
      <c r="H226" s="368"/>
    </row>
    <row r="227" spans="1:8" x14ac:dyDescent="0.25">
      <c r="A227" s="368" t="s">
        <v>152</v>
      </c>
      <c r="B227" s="368" t="s">
        <v>380</v>
      </c>
      <c r="C227" s="368" t="s">
        <v>385</v>
      </c>
      <c r="D227" s="368"/>
      <c r="E227" s="368"/>
      <c r="F227" s="368"/>
      <c r="G227" s="368"/>
      <c r="H227" s="368"/>
    </row>
    <row r="228" spans="1:8" x14ac:dyDescent="0.25">
      <c r="A228" s="368" t="s">
        <v>53</v>
      </c>
      <c r="B228" s="368" t="s">
        <v>54</v>
      </c>
      <c r="C228" s="368" t="s">
        <v>55</v>
      </c>
      <c r="D228" s="368"/>
      <c r="E228" s="368"/>
      <c r="F228" s="368"/>
      <c r="G228" s="368"/>
      <c r="H228" s="368"/>
    </row>
    <row r="229" spans="1:8" x14ac:dyDescent="0.25">
      <c r="A229" s="368" t="s">
        <v>56</v>
      </c>
      <c r="B229" s="368" t="s">
        <v>57</v>
      </c>
      <c r="C229" s="368" t="s">
        <v>58</v>
      </c>
      <c r="D229" s="368"/>
      <c r="E229" s="368"/>
      <c r="F229" s="368"/>
      <c r="G229" s="368"/>
      <c r="H229" s="368"/>
    </row>
    <row r="230" spans="1:8" x14ac:dyDescent="0.25">
      <c r="A230" s="368" t="s">
        <v>59</v>
      </c>
      <c r="B230" s="368" t="s">
        <v>60</v>
      </c>
      <c r="C230" s="368" t="s">
        <v>61</v>
      </c>
      <c r="D230" s="368"/>
      <c r="E230" s="368"/>
      <c r="F230" s="368"/>
      <c r="G230" s="368"/>
      <c r="H230" s="368"/>
    </row>
    <row r="231" spans="1:8" x14ac:dyDescent="0.25">
      <c r="A231" s="368" t="s">
        <v>258</v>
      </c>
      <c r="B231" s="368" t="s">
        <v>884</v>
      </c>
      <c r="C231" s="368" t="s">
        <v>811</v>
      </c>
      <c r="D231" s="368"/>
      <c r="E231" s="368"/>
      <c r="F231" s="368"/>
      <c r="G231" s="368"/>
      <c r="H231" s="368"/>
    </row>
    <row r="232" spans="1:8" x14ac:dyDescent="0.25">
      <c r="A232" s="368" t="s">
        <v>259</v>
      </c>
      <c r="B232" s="368" t="s">
        <v>885</v>
      </c>
      <c r="C232" s="368" t="s">
        <v>812</v>
      </c>
      <c r="D232" s="368"/>
      <c r="E232" s="368"/>
      <c r="F232" s="368"/>
      <c r="G232" s="368"/>
      <c r="H232" s="368"/>
    </row>
    <row r="233" spans="1:8" x14ac:dyDescent="0.25">
      <c r="A233" s="368" t="s">
        <v>62</v>
      </c>
      <c r="B233" s="368" t="s">
        <v>63</v>
      </c>
      <c r="C233" s="368" t="s">
        <v>64</v>
      </c>
      <c r="D233" s="368"/>
      <c r="E233" s="368"/>
      <c r="F233" s="368"/>
      <c r="G233" s="368"/>
      <c r="H233" s="368"/>
    </row>
    <row r="234" spans="1:8" x14ac:dyDescent="0.25">
      <c r="A234" s="368" t="s">
        <v>153</v>
      </c>
      <c r="B234" s="368" t="s">
        <v>381</v>
      </c>
      <c r="C234" s="368" t="s">
        <v>386</v>
      </c>
      <c r="D234" s="368"/>
      <c r="E234" s="368"/>
      <c r="F234" s="368"/>
      <c r="G234" s="368"/>
      <c r="H234" s="368"/>
    </row>
    <row r="235" spans="1:8" x14ac:dyDescent="0.25">
      <c r="A235" s="368"/>
      <c r="B235" s="368"/>
      <c r="C235" s="368"/>
      <c r="D235" s="368"/>
      <c r="E235" s="368"/>
      <c r="F235" s="368"/>
      <c r="G235" s="368"/>
      <c r="H235" s="368"/>
    </row>
    <row r="236" spans="1:8" x14ac:dyDescent="0.25">
      <c r="A236" s="368" t="s">
        <v>756</v>
      </c>
      <c r="B236" s="368" t="s">
        <v>387</v>
      </c>
      <c r="C236" s="368" t="s">
        <v>388</v>
      </c>
      <c r="D236" s="368"/>
      <c r="E236" s="368" t="s">
        <v>756</v>
      </c>
      <c r="F236" s="368" t="s">
        <v>387</v>
      </c>
      <c r="G236" s="368" t="s">
        <v>388</v>
      </c>
      <c r="H236" s="368"/>
    </row>
    <row r="237" spans="1:8" x14ac:dyDescent="0.25">
      <c r="A237" s="368" t="s">
        <v>757</v>
      </c>
      <c r="B237" s="368" t="s">
        <v>389</v>
      </c>
      <c r="C237" s="368" t="s">
        <v>772</v>
      </c>
      <c r="D237" s="368"/>
      <c r="E237" s="368" t="s">
        <v>591</v>
      </c>
      <c r="F237" s="368" t="s">
        <v>599</v>
      </c>
      <c r="G237" s="368" t="s">
        <v>1048</v>
      </c>
      <c r="H237" s="368"/>
    </row>
    <row r="238" spans="1:8" x14ac:dyDescent="0.25">
      <c r="A238" s="368" t="s">
        <v>758</v>
      </c>
      <c r="B238" s="368" t="s">
        <v>390</v>
      </c>
      <c r="C238" s="368" t="s">
        <v>773</v>
      </c>
      <c r="D238" s="368"/>
      <c r="E238" s="368" t="s">
        <v>590</v>
      </c>
      <c r="F238" s="368" t="s">
        <v>598</v>
      </c>
      <c r="G238" s="368" t="s">
        <v>1049</v>
      </c>
      <c r="H238" s="368"/>
    </row>
    <row r="239" spans="1:8" x14ac:dyDescent="0.25">
      <c r="A239" s="368" t="s">
        <v>753</v>
      </c>
      <c r="B239" s="368" t="s">
        <v>771</v>
      </c>
      <c r="C239" s="368" t="s">
        <v>1212</v>
      </c>
      <c r="D239" s="368"/>
      <c r="E239" s="368" t="s">
        <v>680</v>
      </c>
      <c r="F239" s="368" t="s">
        <v>1043</v>
      </c>
      <c r="G239" s="368" t="s">
        <v>1053</v>
      </c>
      <c r="H239" s="368"/>
    </row>
    <row r="240" spans="1:8" x14ac:dyDescent="0.25">
      <c r="A240" s="368" t="s">
        <v>759</v>
      </c>
      <c r="B240" s="368" t="s">
        <v>391</v>
      </c>
      <c r="C240" s="368" t="s">
        <v>774</v>
      </c>
      <c r="D240" s="368"/>
      <c r="E240" s="368" t="s">
        <v>1140</v>
      </c>
      <c r="F240" s="368" t="s">
        <v>390</v>
      </c>
      <c r="G240" s="368" t="s">
        <v>773</v>
      </c>
      <c r="H240" s="368"/>
    </row>
    <row r="241" spans="1:8" x14ac:dyDescent="0.25">
      <c r="A241" s="368" t="s">
        <v>760</v>
      </c>
      <c r="B241" s="368" t="s">
        <v>392</v>
      </c>
      <c r="C241" s="368" t="s">
        <v>775</v>
      </c>
      <c r="D241" s="368"/>
      <c r="E241" s="368" t="s">
        <v>1141</v>
      </c>
      <c r="F241" s="368" t="s">
        <v>771</v>
      </c>
      <c r="G241" s="368" t="s">
        <v>1212</v>
      </c>
      <c r="H241" s="368"/>
    </row>
    <row r="242" spans="1:8" x14ac:dyDescent="0.25">
      <c r="A242" s="368" t="s">
        <v>761</v>
      </c>
      <c r="B242" s="368" t="s">
        <v>393</v>
      </c>
      <c r="C242" s="368" t="s">
        <v>776</v>
      </c>
      <c r="D242" s="368"/>
      <c r="E242" s="368" t="s">
        <v>208</v>
      </c>
      <c r="F242" s="368" t="s">
        <v>394</v>
      </c>
      <c r="G242" s="368" t="s">
        <v>777</v>
      </c>
      <c r="H242" s="368"/>
    </row>
    <row r="243" spans="1:8" x14ac:dyDescent="0.25">
      <c r="A243" s="368" t="s">
        <v>762</v>
      </c>
      <c r="B243" s="368" t="s">
        <v>394</v>
      </c>
      <c r="C243" s="368" t="s">
        <v>777</v>
      </c>
      <c r="D243" s="368"/>
      <c r="E243" s="368" t="s">
        <v>1142</v>
      </c>
      <c r="F243" s="368" t="s">
        <v>395</v>
      </c>
      <c r="G243" s="368" t="s">
        <v>639</v>
      </c>
      <c r="H243" s="368"/>
    </row>
    <row r="244" spans="1:8" x14ac:dyDescent="0.25">
      <c r="A244" s="368" t="s">
        <v>754</v>
      </c>
      <c r="B244" s="368" t="s">
        <v>395</v>
      </c>
      <c r="C244" s="368" t="s">
        <v>639</v>
      </c>
      <c r="D244" s="368"/>
      <c r="E244" s="368"/>
      <c r="F244" s="368"/>
      <c r="G244" s="368"/>
      <c r="H244" s="368"/>
    </row>
    <row r="245" spans="1:8" x14ac:dyDescent="0.25">
      <c r="A245" s="378" t="s">
        <v>297</v>
      </c>
      <c r="B245" s="368" t="s">
        <v>396</v>
      </c>
      <c r="C245" s="368" t="s">
        <v>778</v>
      </c>
      <c r="D245" s="368"/>
      <c r="E245" s="378" t="s">
        <v>608</v>
      </c>
      <c r="F245" s="368" t="s">
        <v>396</v>
      </c>
      <c r="G245" s="368" t="s">
        <v>778</v>
      </c>
      <c r="H245" s="368"/>
    </row>
    <row r="246" spans="1:8" x14ac:dyDescent="0.25">
      <c r="A246" s="368" t="s">
        <v>397</v>
      </c>
      <c r="B246" s="368" t="s">
        <v>400</v>
      </c>
      <c r="C246" s="368" t="s">
        <v>779</v>
      </c>
      <c r="D246" s="368"/>
      <c r="E246" s="368" t="s">
        <v>603</v>
      </c>
      <c r="F246" s="368" t="s">
        <v>400</v>
      </c>
      <c r="G246" s="368" t="s">
        <v>779</v>
      </c>
      <c r="H246" s="368"/>
    </row>
    <row r="247" spans="1:8" x14ac:dyDescent="0.25">
      <c r="A247" s="368" t="s">
        <v>398</v>
      </c>
      <c r="B247" s="368" t="s">
        <v>401</v>
      </c>
      <c r="C247" s="368" t="s">
        <v>752</v>
      </c>
      <c r="D247" s="368"/>
      <c r="E247" s="368" t="s">
        <v>601</v>
      </c>
      <c r="F247" s="368" t="s">
        <v>401</v>
      </c>
      <c r="G247" s="368" t="s">
        <v>752</v>
      </c>
      <c r="H247" s="368"/>
    </row>
    <row r="248" spans="1:8" x14ac:dyDescent="0.25">
      <c r="A248" s="368" t="s">
        <v>399</v>
      </c>
      <c r="B248" s="368" t="s">
        <v>402</v>
      </c>
      <c r="C248" s="368" t="s">
        <v>780</v>
      </c>
      <c r="D248" s="368"/>
      <c r="E248" s="368" t="s">
        <v>602</v>
      </c>
      <c r="F248" s="368" t="s">
        <v>402</v>
      </c>
      <c r="G248" s="368" t="s">
        <v>780</v>
      </c>
      <c r="H248" s="368"/>
    </row>
    <row r="249" spans="1:8" x14ac:dyDescent="0.25">
      <c r="A249" s="368" t="s">
        <v>755</v>
      </c>
      <c r="B249" s="368" t="s">
        <v>403</v>
      </c>
      <c r="C249" s="368" t="s">
        <v>751</v>
      </c>
      <c r="D249" s="368"/>
      <c r="E249" s="368" t="s">
        <v>398</v>
      </c>
      <c r="F249" s="368" t="s">
        <v>403</v>
      </c>
      <c r="G249" s="368" t="s">
        <v>751</v>
      </c>
      <c r="H249" s="368"/>
    </row>
    <row r="250" spans="1:8" x14ac:dyDescent="0.25">
      <c r="A250" s="368" t="s">
        <v>1605</v>
      </c>
      <c r="B250" s="368" t="s">
        <v>404</v>
      </c>
      <c r="C250" s="368" t="s">
        <v>781</v>
      </c>
      <c r="D250" s="368"/>
      <c r="E250" s="368" t="s">
        <v>1606</v>
      </c>
      <c r="F250" s="368" t="s">
        <v>404</v>
      </c>
      <c r="G250" s="368" t="s">
        <v>781</v>
      </c>
      <c r="H250" s="368"/>
    </row>
    <row r="251" spans="1:8" x14ac:dyDescent="0.25">
      <c r="A251" s="368" t="s">
        <v>302</v>
      </c>
      <c r="B251" s="368" t="s">
        <v>763</v>
      </c>
      <c r="C251" s="368" t="s">
        <v>782</v>
      </c>
      <c r="D251" s="368"/>
      <c r="E251" s="368" t="s">
        <v>302</v>
      </c>
      <c r="F251" s="368" t="s">
        <v>763</v>
      </c>
      <c r="G251" s="368" t="s">
        <v>782</v>
      </c>
      <c r="H251" s="368"/>
    </row>
    <row r="252" spans="1:8" x14ac:dyDescent="0.25">
      <c r="A252" s="368" t="s">
        <v>298</v>
      </c>
      <c r="B252" s="368" t="s">
        <v>764</v>
      </c>
      <c r="C252" s="368" t="s">
        <v>783</v>
      </c>
      <c r="D252" s="368"/>
      <c r="E252" s="368" t="s">
        <v>604</v>
      </c>
      <c r="F252" s="368" t="s">
        <v>764</v>
      </c>
      <c r="G252" s="368" t="s">
        <v>783</v>
      </c>
      <c r="H252" s="368"/>
    </row>
    <row r="253" spans="1:8" x14ac:dyDescent="0.25">
      <c r="A253" s="368" t="s">
        <v>299</v>
      </c>
      <c r="B253" s="368" t="s">
        <v>765</v>
      </c>
      <c r="C253" s="368" t="s">
        <v>784</v>
      </c>
      <c r="D253" s="368"/>
      <c r="E253" s="368" t="s">
        <v>605</v>
      </c>
      <c r="F253" s="368" t="s">
        <v>765</v>
      </c>
      <c r="G253" s="368" t="s">
        <v>784</v>
      </c>
      <c r="H253" s="368"/>
    </row>
    <row r="254" spans="1:8" x14ac:dyDescent="0.25">
      <c r="A254" s="368" t="s">
        <v>1607</v>
      </c>
      <c r="B254" s="368" t="s">
        <v>766</v>
      </c>
      <c r="C254" s="368" t="s">
        <v>785</v>
      </c>
      <c r="D254" s="368"/>
      <c r="E254" s="368" t="s">
        <v>1608</v>
      </c>
      <c r="F254" s="368" t="s">
        <v>766</v>
      </c>
      <c r="G254" s="368" t="s">
        <v>785</v>
      </c>
      <c r="H254" s="368"/>
    </row>
    <row r="255" spans="1:8" x14ac:dyDescent="0.25">
      <c r="A255" s="368" t="s">
        <v>1589</v>
      </c>
      <c r="B255" s="368" t="s">
        <v>1495</v>
      </c>
      <c r="C255" s="368" t="s">
        <v>1590</v>
      </c>
      <c r="D255" s="368"/>
      <c r="E255" s="368" t="s">
        <v>607</v>
      </c>
      <c r="F255" s="368" t="s">
        <v>767</v>
      </c>
      <c r="G255" s="368" t="s">
        <v>786</v>
      </c>
      <c r="H255" s="368"/>
    </row>
    <row r="256" spans="1:8" x14ac:dyDescent="0.25">
      <c r="A256" s="368" t="s">
        <v>1497</v>
      </c>
      <c r="B256" s="368" t="s">
        <v>1498</v>
      </c>
      <c r="C256" s="368" t="s">
        <v>1591</v>
      </c>
      <c r="D256" s="368"/>
      <c r="E256" s="368" t="s">
        <v>606</v>
      </c>
      <c r="F256" s="368" t="s">
        <v>768</v>
      </c>
      <c r="G256" s="368" t="s">
        <v>787</v>
      </c>
      <c r="H256" s="368"/>
    </row>
    <row r="257" spans="1:8" x14ac:dyDescent="0.25">
      <c r="A257" s="368" t="s">
        <v>1609</v>
      </c>
      <c r="B257" s="368" t="s">
        <v>1592</v>
      </c>
      <c r="C257" s="368" t="s">
        <v>1593</v>
      </c>
      <c r="D257" s="368"/>
      <c r="E257" s="368" t="s">
        <v>1610</v>
      </c>
      <c r="F257" s="368" t="s">
        <v>769</v>
      </c>
      <c r="G257" s="368" t="s">
        <v>788</v>
      </c>
      <c r="H257" s="368"/>
    </row>
    <row r="258" spans="1:8" x14ac:dyDescent="0.25">
      <c r="A258" s="368" t="s">
        <v>301</v>
      </c>
      <c r="B258" s="368" t="s">
        <v>770</v>
      </c>
      <c r="C258" s="368" t="s">
        <v>789</v>
      </c>
      <c r="D258" s="368"/>
      <c r="E258" s="368" t="s">
        <v>301</v>
      </c>
      <c r="F258" s="368" t="s">
        <v>770</v>
      </c>
      <c r="G258" s="368" t="s">
        <v>789</v>
      </c>
      <c r="H258" s="368"/>
    </row>
    <row r="259" spans="1:8" x14ac:dyDescent="0.25">
      <c r="A259" s="379" t="s">
        <v>1594</v>
      </c>
      <c r="B259" s="368"/>
      <c r="C259" s="368"/>
      <c r="D259" s="368"/>
      <c r="E259" s="368"/>
      <c r="F259" s="368"/>
      <c r="G259" s="368"/>
      <c r="H259" s="368"/>
    </row>
    <row r="260" spans="1:8" x14ac:dyDescent="0.25">
      <c r="A260" s="368" t="s">
        <v>1595</v>
      </c>
      <c r="B260" s="368" t="s">
        <v>1596</v>
      </c>
      <c r="C260" s="368" t="s">
        <v>1597</v>
      </c>
      <c r="D260" s="368"/>
      <c r="E260" s="368"/>
      <c r="F260" s="368"/>
      <c r="G260" s="368"/>
      <c r="H260" s="368"/>
    </row>
    <row r="261" spans="1:8" x14ac:dyDescent="0.25">
      <c r="A261" s="368" t="s">
        <v>601</v>
      </c>
      <c r="B261" s="368" t="s">
        <v>1598</v>
      </c>
      <c r="C261" s="368" t="s">
        <v>1599</v>
      </c>
      <c r="D261" s="368"/>
      <c r="E261" s="368"/>
      <c r="F261" s="368"/>
      <c r="G261" s="368"/>
      <c r="H261" s="368"/>
    </row>
    <row r="262" spans="1:8" x14ac:dyDescent="0.25">
      <c r="A262" s="368" t="s">
        <v>602</v>
      </c>
      <c r="B262" s="368" t="s">
        <v>1600</v>
      </c>
      <c r="C262" s="368" t="s">
        <v>1601</v>
      </c>
      <c r="D262" s="368"/>
      <c r="E262" s="368"/>
      <c r="F262" s="368"/>
      <c r="G262" s="368"/>
      <c r="H262" s="368"/>
    </row>
    <row r="263" spans="1:8" x14ac:dyDescent="0.25">
      <c r="A263" s="368" t="s">
        <v>398</v>
      </c>
      <c r="B263" s="368" t="s">
        <v>1602</v>
      </c>
      <c r="C263" s="368" t="s">
        <v>752</v>
      </c>
      <c r="D263" s="368"/>
      <c r="E263" s="368"/>
      <c r="F263" s="368"/>
      <c r="G263" s="368"/>
      <c r="H263" s="368"/>
    </row>
    <row r="264" spans="1:8" x14ac:dyDescent="0.25">
      <c r="A264" s="368" t="s">
        <v>1611</v>
      </c>
      <c r="B264" s="368" t="s">
        <v>404</v>
      </c>
      <c r="C264" s="368" t="s">
        <v>781</v>
      </c>
      <c r="D264" s="368"/>
      <c r="E264" s="368"/>
      <c r="F264" s="368"/>
      <c r="G264" s="368"/>
      <c r="H264" s="368"/>
    </row>
    <row r="265" spans="1:8" x14ac:dyDescent="0.25">
      <c r="A265" s="368" t="s">
        <v>1589</v>
      </c>
      <c r="B265" s="368" t="s">
        <v>1495</v>
      </c>
      <c r="C265" s="368" t="s">
        <v>1590</v>
      </c>
      <c r="D265" s="368"/>
      <c r="E265" s="368"/>
      <c r="F265" s="368"/>
      <c r="G265" s="368"/>
      <c r="H265" s="368"/>
    </row>
    <row r="266" spans="1:8" x14ac:dyDescent="0.25">
      <c r="A266" s="368" t="s">
        <v>1559</v>
      </c>
      <c r="B266" s="368" t="s">
        <v>1560</v>
      </c>
      <c r="C266" s="368" t="s">
        <v>1603</v>
      </c>
      <c r="D266" s="368"/>
      <c r="E266" s="368"/>
      <c r="F266" s="368"/>
      <c r="G266" s="368"/>
      <c r="H266" s="368"/>
    </row>
    <row r="267" spans="1:8" x14ac:dyDescent="0.25">
      <c r="A267" s="368" t="s">
        <v>1612</v>
      </c>
      <c r="B267" s="368" t="s">
        <v>1562</v>
      </c>
      <c r="C267" s="368" t="s">
        <v>1604</v>
      </c>
      <c r="D267" s="368"/>
      <c r="E267" s="368"/>
      <c r="F267" s="368"/>
      <c r="G267" s="368"/>
      <c r="H267" s="368"/>
    </row>
  </sheetData>
  <phoneticPr fontId="0" type="noConversion"/>
  <hyperlinks>
    <hyperlink ref="A1" location="TARTALOM!A1" display="TARTALOM!A1"/>
  </hyperlinks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4">
    <tabColor indexed="12"/>
  </sheetPr>
  <dimension ref="A1:M125"/>
  <sheetViews>
    <sheetView workbookViewId="0"/>
  </sheetViews>
  <sheetFormatPr defaultRowHeight="12" x14ac:dyDescent="0.2"/>
  <cols>
    <col min="1" max="1" width="5" style="1" customWidth="1"/>
    <col min="2" max="2" width="32.5546875" style="1" customWidth="1"/>
    <col min="3" max="4" width="18.33203125" style="1" customWidth="1"/>
    <col min="5" max="5" width="10.21875" style="1" customWidth="1"/>
    <col min="6" max="6" width="18.33203125" style="1" customWidth="1"/>
    <col min="7" max="7" width="8.33203125" style="1" customWidth="1"/>
    <col min="8" max="8" width="16" style="1" customWidth="1"/>
    <col min="9" max="16384" width="8.88671875" style="1"/>
  </cols>
  <sheetData>
    <row r="1" spans="1:13" ht="32.1" customHeight="1" x14ac:dyDescent="0.3">
      <c r="A1"/>
      <c r="B1" s="382"/>
      <c r="C1"/>
      <c r="D1"/>
      <c r="E1"/>
      <c r="F1"/>
      <c r="G1"/>
      <c r="H1"/>
      <c r="I1"/>
      <c r="J1"/>
      <c r="K1"/>
      <c r="L1"/>
      <c r="M1"/>
    </row>
    <row r="2" spans="1:13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</row>
    <row r="3" spans="1:13" ht="15" customHeight="1" x14ac:dyDescent="0.2">
      <c r="A3"/>
      <c r="B3"/>
      <c r="C3"/>
      <c r="D3" s="381"/>
      <c r="E3"/>
      <c r="F3"/>
      <c r="G3"/>
      <c r="H3"/>
      <c r="I3"/>
      <c r="J3"/>
      <c r="K3"/>
      <c r="L3"/>
      <c r="M3"/>
    </row>
    <row r="4" spans="1:13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</row>
    <row r="5" spans="1:13" ht="15" customHeight="1" x14ac:dyDescent="0.2">
      <c r="A5"/>
      <c r="B5"/>
      <c r="C5"/>
      <c r="D5" s="381"/>
      <c r="E5"/>
      <c r="F5"/>
      <c r="G5"/>
      <c r="H5"/>
      <c r="I5"/>
      <c r="J5"/>
      <c r="K5"/>
      <c r="L5"/>
      <c r="M5"/>
    </row>
    <row r="6" spans="1:13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</row>
    <row r="7" spans="1:13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</row>
    <row r="8" spans="1:13" ht="15" x14ac:dyDescent="0.2">
      <c r="A8"/>
      <c r="B8"/>
      <c r="C8"/>
      <c r="D8"/>
      <c r="E8"/>
      <c r="F8"/>
      <c r="G8"/>
      <c r="H8"/>
      <c r="I8"/>
      <c r="J8"/>
      <c r="K8"/>
      <c r="L8"/>
      <c r="M8"/>
    </row>
    <row r="9" spans="1:13" ht="15" x14ac:dyDescent="0.2">
      <c r="A9"/>
      <c r="B9"/>
      <c r="C9"/>
      <c r="D9"/>
      <c r="E9"/>
      <c r="F9"/>
      <c r="G9"/>
      <c r="H9"/>
      <c r="I9"/>
      <c r="J9"/>
      <c r="K9"/>
      <c r="L9"/>
      <c r="M9"/>
    </row>
    <row r="10" spans="1:13" ht="15" x14ac:dyDescent="0.2">
      <c r="A10"/>
      <c r="B10"/>
      <c r="C10"/>
      <c r="D10"/>
      <c r="E10"/>
      <c r="F10"/>
      <c r="G10"/>
      <c r="H10"/>
      <c r="I10"/>
      <c r="J10"/>
      <c r="K10"/>
      <c r="L10"/>
      <c r="M10"/>
    </row>
    <row r="11" spans="1:13" ht="15" x14ac:dyDescent="0.2">
      <c r="A11"/>
      <c r="B11"/>
      <c r="C11"/>
      <c r="D11"/>
      <c r="E11"/>
      <c r="F11"/>
      <c r="G11"/>
      <c r="H11"/>
      <c r="I11"/>
      <c r="J11"/>
      <c r="K11"/>
      <c r="L11"/>
      <c r="M11"/>
    </row>
    <row r="12" spans="1:13" ht="15" x14ac:dyDescent="0.2">
      <c r="A12"/>
      <c r="B12"/>
      <c r="C12"/>
      <c r="D12"/>
      <c r="E12"/>
      <c r="F12"/>
      <c r="G12"/>
      <c r="H12"/>
      <c r="I12"/>
      <c r="J12"/>
      <c r="K12"/>
      <c r="L12"/>
      <c r="M12"/>
    </row>
    <row r="13" spans="1:13" ht="15" x14ac:dyDescent="0.2">
      <c r="A13"/>
      <c r="B13"/>
      <c r="C13"/>
      <c r="D13"/>
      <c r="E13"/>
      <c r="F13"/>
      <c r="G13"/>
      <c r="H13"/>
      <c r="I13"/>
      <c r="J13"/>
      <c r="K13"/>
      <c r="L13"/>
      <c r="M13"/>
    </row>
    <row r="14" spans="1:13" ht="15" x14ac:dyDescent="0.2">
      <c r="A14"/>
      <c r="B14"/>
      <c r="C14"/>
      <c r="D14"/>
      <c r="E14"/>
      <c r="F14"/>
      <c r="G14"/>
      <c r="H14"/>
      <c r="I14"/>
      <c r="J14"/>
      <c r="K14"/>
      <c r="L14"/>
      <c r="M14"/>
    </row>
    <row r="15" spans="1:13" ht="15" x14ac:dyDescent="0.2">
      <c r="A15"/>
      <c r="B15"/>
      <c r="C15"/>
      <c r="D15"/>
      <c r="E15"/>
      <c r="F15"/>
      <c r="G15"/>
      <c r="H15"/>
      <c r="I15"/>
      <c r="J15"/>
      <c r="K15"/>
      <c r="L15"/>
      <c r="M15"/>
    </row>
    <row r="16" spans="1:13" ht="15" x14ac:dyDescent="0.2">
      <c r="A16"/>
      <c r="B16"/>
      <c r="C16"/>
      <c r="D16"/>
      <c r="E16"/>
      <c r="F16"/>
      <c r="G16"/>
      <c r="H16"/>
      <c r="I16"/>
      <c r="J16"/>
      <c r="K16"/>
      <c r="L16"/>
      <c r="M16"/>
    </row>
    <row r="17" spans="1:13" ht="15" x14ac:dyDescent="0.2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 ht="15" x14ac:dyDescent="0.2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 ht="15" x14ac:dyDescent="0.2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ht="15" x14ac:dyDescent="0.2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ht="15" x14ac:dyDescent="0.2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ht="15" x14ac:dyDescent="0.2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ht="15" x14ac:dyDescent="0.2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ht="15" x14ac:dyDescent="0.2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ht="15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ht="15" x14ac:dyDescent="0.2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ht="15" x14ac:dyDescent="0.2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ht="15" x14ac:dyDescent="0.2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ht="15" x14ac:dyDescent="0.2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ht="15" x14ac:dyDescent="0.2">
      <c r="A30"/>
      <c r="B30"/>
      <c r="C30"/>
      <c r="D30"/>
      <c r="E30"/>
      <c r="F30"/>
      <c r="G30"/>
      <c r="H30"/>
      <c r="I30"/>
      <c r="J30"/>
      <c r="K30"/>
      <c r="L30"/>
      <c r="M30"/>
    </row>
    <row r="31" spans="1:13" ht="15" x14ac:dyDescent="0.2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ht="15" x14ac:dyDescent="0.2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ht="15" x14ac:dyDescent="0.2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ht="15" x14ac:dyDescent="0.2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ht="15" x14ac:dyDescent="0.2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ht="15" x14ac:dyDescent="0.2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ht="15" x14ac:dyDescent="0.2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ht="15" x14ac:dyDescent="0.2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3" ht="15" x14ac:dyDescent="0.2">
      <c r="A39"/>
      <c r="B39"/>
      <c r="C39"/>
      <c r="D39"/>
      <c r="E39"/>
      <c r="F39"/>
      <c r="G39"/>
      <c r="H39"/>
      <c r="I39"/>
      <c r="J39"/>
      <c r="K39"/>
      <c r="L39"/>
      <c r="M39"/>
    </row>
    <row r="40" spans="1:13" ht="15" x14ac:dyDescent="0.2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3" ht="15" x14ac:dyDescent="0.2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3" ht="15" x14ac:dyDescent="0.2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3" ht="15" x14ac:dyDescent="0.2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3" ht="15" x14ac:dyDescent="0.2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3" ht="15" x14ac:dyDescent="0.2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3" ht="15" x14ac:dyDescent="0.2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3" ht="15" x14ac:dyDescent="0.2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3" ht="15" x14ac:dyDescent="0.2">
      <c r="A48"/>
      <c r="B48"/>
      <c r="C48"/>
      <c r="D48"/>
      <c r="E48"/>
      <c r="F48"/>
      <c r="G48"/>
      <c r="H48"/>
      <c r="I48"/>
      <c r="J48"/>
      <c r="K48"/>
      <c r="L48"/>
      <c r="M48"/>
    </row>
    <row r="49" spans="1:13" ht="15" x14ac:dyDescent="0.2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3" s="3" customFormat="1" ht="15.75" x14ac:dyDescent="0.25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s="3" customFormat="1" ht="15.75" x14ac:dyDescent="0.25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3" s="3" customFormat="1" ht="15.75" x14ac:dyDescent="0.25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 s="3" customFormat="1" ht="15.75" x14ac:dyDescent="0.25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 s="3" customFormat="1" ht="15.75" x14ac:dyDescent="0.25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3" s="3" customFormat="1" ht="15.75" x14ac:dyDescent="0.25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3" s="3" customFormat="1" ht="15.75" x14ac:dyDescent="0.25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3" s="3" customFormat="1" ht="15.75" x14ac:dyDescent="0.25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3" s="3" customFormat="1" ht="15.75" x14ac:dyDescent="0.25">
      <c r="A58"/>
      <c r="B58"/>
      <c r="C58"/>
      <c r="D58"/>
      <c r="E58"/>
      <c r="F58"/>
      <c r="G58"/>
      <c r="H58"/>
      <c r="I58"/>
      <c r="J58"/>
      <c r="K58"/>
      <c r="L58"/>
      <c r="M58"/>
    </row>
    <row r="59" spans="1:13" s="3" customFormat="1" ht="15.75" x14ac:dyDescent="0.25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3" s="3" customFormat="1" ht="15.75" x14ac:dyDescent="0.25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3" s="3" customFormat="1" ht="15.75" x14ac:dyDescent="0.25">
      <c r="A61"/>
      <c r="B61"/>
      <c r="C61"/>
      <c r="D61"/>
      <c r="E61"/>
      <c r="F61"/>
      <c r="G61"/>
      <c r="H61"/>
      <c r="I61"/>
      <c r="J61"/>
      <c r="K61"/>
      <c r="L61"/>
      <c r="M61"/>
    </row>
    <row r="62" spans="1:13" s="3" customFormat="1" ht="15.75" x14ac:dyDescent="0.25">
      <c r="A62"/>
      <c r="B62"/>
      <c r="C62"/>
      <c r="D62"/>
      <c r="E62"/>
      <c r="F62"/>
      <c r="G62"/>
      <c r="H62"/>
      <c r="I62"/>
      <c r="J62"/>
      <c r="K62"/>
      <c r="L62"/>
      <c r="M62"/>
    </row>
    <row r="63" spans="1:13" s="3" customFormat="1" ht="15.75" x14ac:dyDescent="0.25">
      <c r="A63"/>
      <c r="B63"/>
      <c r="C63"/>
      <c r="D63"/>
      <c r="E63"/>
      <c r="F63"/>
      <c r="G63"/>
      <c r="H63"/>
      <c r="I63"/>
      <c r="J63"/>
      <c r="K63"/>
      <c r="L63"/>
      <c r="M63"/>
    </row>
    <row r="64" spans="1:13" s="3" customFormat="1" ht="15.75" x14ac:dyDescent="0.25">
      <c r="A64"/>
      <c r="B64"/>
      <c r="C64"/>
      <c r="D64"/>
      <c r="E64"/>
      <c r="F64"/>
      <c r="G64"/>
      <c r="H64"/>
      <c r="I64"/>
      <c r="J64"/>
      <c r="K64"/>
      <c r="L64"/>
      <c r="M64"/>
    </row>
    <row r="65" spans="1:13" s="3" customFormat="1" ht="15.75" x14ac:dyDescent="0.25">
      <c r="A65"/>
      <c r="B65"/>
      <c r="C65"/>
      <c r="D65"/>
      <c r="E65"/>
      <c r="F65"/>
      <c r="G65"/>
      <c r="H65"/>
      <c r="I65"/>
      <c r="J65"/>
      <c r="K65"/>
      <c r="L65"/>
      <c r="M65"/>
    </row>
    <row r="66" spans="1:13" s="3" customFormat="1" ht="15.75" x14ac:dyDescent="0.25">
      <c r="A66"/>
      <c r="B66"/>
      <c r="C66"/>
      <c r="D66"/>
      <c r="E66"/>
      <c r="F66"/>
      <c r="G66"/>
      <c r="H66"/>
      <c r="I66"/>
      <c r="J66"/>
      <c r="K66"/>
      <c r="L66"/>
      <c r="M66"/>
    </row>
    <row r="67" spans="1:13" s="3" customFormat="1" ht="15.75" x14ac:dyDescent="0.25">
      <c r="A67"/>
      <c r="B67"/>
      <c r="C67"/>
      <c r="D67"/>
      <c r="E67"/>
      <c r="F67"/>
      <c r="G67"/>
      <c r="H67"/>
      <c r="I67"/>
      <c r="J67"/>
      <c r="K67"/>
      <c r="L67"/>
      <c r="M67"/>
    </row>
    <row r="68" spans="1:13" s="3" customFormat="1" ht="15.75" x14ac:dyDescent="0.25">
      <c r="A68"/>
      <c r="B68"/>
      <c r="C68"/>
      <c r="D68"/>
      <c r="E68"/>
      <c r="F68"/>
      <c r="G68"/>
      <c r="H68"/>
      <c r="I68"/>
      <c r="J68"/>
      <c r="K68"/>
      <c r="L68"/>
      <c r="M68"/>
    </row>
    <row r="69" spans="1:13" s="3" customFormat="1" ht="15.75" x14ac:dyDescent="0.25">
      <c r="A69"/>
      <c r="B69"/>
      <c r="C69"/>
      <c r="D69"/>
      <c r="E69"/>
      <c r="F69"/>
      <c r="G69"/>
      <c r="H69"/>
      <c r="I69"/>
      <c r="J69"/>
      <c r="K69"/>
      <c r="L69"/>
      <c r="M69"/>
    </row>
    <row r="70" spans="1:13" s="3" customFormat="1" ht="15.75" x14ac:dyDescent="0.25">
      <c r="A70"/>
      <c r="B70"/>
      <c r="C70"/>
      <c r="D70"/>
      <c r="E70"/>
      <c r="F70"/>
      <c r="G70"/>
      <c r="H70"/>
      <c r="I70"/>
      <c r="J70"/>
      <c r="K70"/>
      <c r="L70"/>
      <c r="M70"/>
    </row>
    <row r="71" spans="1:13" s="3" customFormat="1" ht="15.75" x14ac:dyDescent="0.25">
      <c r="A71"/>
      <c r="B71"/>
      <c r="C71"/>
      <c r="D71"/>
      <c r="E71"/>
      <c r="F71"/>
      <c r="G71"/>
      <c r="H71"/>
      <c r="I71"/>
      <c r="J71"/>
      <c r="K71"/>
      <c r="L71"/>
      <c r="M71"/>
    </row>
    <row r="72" spans="1:13" s="3" customFormat="1" ht="15.75" x14ac:dyDescent="0.25">
      <c r="A72"/>
      <c r="B72"/>
      <c r="C72"/>
      <c r="D72"/>
      <c r="E72"/>
      <c r="F72"/>
      <c r="G72"/>
      <c r="H72"/>
      <c r="I72"/>
      <c r="J72"/>
      <c r="K72"/>
      <c r="L72"/>
      <c r="M72"/>
    </row>
    <row r="73" spans="1:13" s="3" customFormat="1" ht="15.75" x14ac:dyDescent="0.25">
      <c r="A73"/>
      <c r="B73"/>
      <c r="C73"/>
      <c r="D73"/>
      <c r="E73"/>
      <c r="F73"/>
      <c r="G73"/>
      <c r="H73"/>
      <c r="I73"/>
      <c r="J73"/>
      <c r="K73"/>
      <c r="L73"/>
      <c r="M73"/>
    </row>
    <row r="74" spans="1:13" s="3" customFormat="1" ht="15.75" x14ac:dyDescent="0.25">
      <c r="A74"/>
      <c r="B74"/>
      <c r="C74"/>
      <c r="D74"/>
      <c r="E74"/>
      <c r="F74"/>
      <c r="G74"/>
      <c r="H74"/>
      <c r="I74"/>
      <c r="J74"/>
      <c r="K74"/>
      <c r="L74"/>
      <c r="M74"/>
    </row>
    <row r="75" spans="1:13" s="3" customFormat="1" ht="15.75" x14ac:dyDescent="0.25">
      <c r="A75"/>
      <c r="B75"/>
      <c r="C75"/>
      <c r="D75"/>
      <c r="E75"/>
      <c r="F75"/>
      <c r="G75"/>
      <c r="H75"/>
      <c r="I75"/>
      <c r="J75"/>
      <c r="K75"/>
      <c r="L75"/>
      <c r="M75"/>
    </row>
    <row r="76" spans="1:13" s="3" customFormat="1" ht="15.75" x14ac:dyDescent="0.25">
      <c r="A76"/>
      <c r="B76"/>
      <c r="C76"/>
      <c r="D76"/>
      <c r="E76"/>
      <c r="F76"/>
      <c r="G76"/>
      <c r="H76"/>
      <c r="I76"/>
      <c r="J76"/>
      <c r="K76"/>
      <c r="L76"/>
      <c r="M76"/>
    </row>
    <row r="77" spans="1:13" s="3" customFormat="1" ht="15.75" x14ac:dyDescent="0.25">
      <c r="A77"/>
      <c r="B77"/>
      <c r="C77"/>
      <c r="D77"/>
      <c r="E77"/>
      <c r="F77"/>
      <c r="G77"/>
      <c r="H77"/>
      <c r="I77"/>
      <c r="J77"/>
      <c r="K77"/>
      <c r="L77"/>
      <c r="M77"/>
    </row>
    <row r="78" spans="1:13" s="3" customFormat="1" ht="15.75" x14ac:dyDescent="0.25">
      <c r="A78"/>
      <c r="B78"/>
      <c r="C78"/>
      <c r="D78"/>
      <c r="E78"/>
      <c r="F78"/>
      <c r="G78"/>
      <c r="H78"/>
      <c r="I78"/>
      <c r="J78"/>
      <c r="K78"/>
      <c r="L78"/>
      <c r="M78"/>
    </row>
    <row r="79" spans="1:13" s="3" customFormat="1" ht="15.75" x14ac:dyDescent="0.25">
      <c r="A79"/>
      <c r="B79"/>
      <c r="C79"/>
      <c r="D79"/>
      <c r="E79"/>
      <c r="F79"/>
      <c r="G79"/>
      <c r="H79"/>
      <c r="I79"/>
      <c r="J79"/>
      <c r="K79"/>
      <c r="L79"/>
      <c r="M79"/>
    </row>
    <row r="80" spans="1:13" s="3" customFormat="1" ht="15.75" x14ac:dyDescent="0.25">
      <c r="A80"/>
      <c r="B80"/>
      <c r="C80"/>
      <c r="D80"/>
      <c r="E80"/>
      <c r="F80"/>
      <c r="G80"/>
      <c r="H80"/>
      <c r="I80"/>
      <c r="J80"/>
      <c r="K80"/>
      <c r="L80"/>
      <c r="M80"/>
    </row>
    <row r="81" spans="1:13" s="3" customFormat="1" ht="15.75" x14ac:dyDescent="0.25">
      <c r="A81"/>
      <c r="B81"/>
      <c r="C81"/>
      <c r="D81"/>
      <c r="E81"/>
      <c r="F81"/>
      <c r="G81"/>
      <c r="H81"/>
      <c r="I81"/>
      <c r="J81"/>
      <c r="K81"/>
      <c r="L81"/>
      <c r="M81"/>
    </row>
    <row r="82" spans="1:13" s="3" customFormat="1" ht="15.75" x14ac:dyDescent="0.25">
      <c r="A82"/>
      <c r="B82"/>
      <c r="C82"/>
      <c r="D82"/>
      <c r="E82"/>
      <c r="F82"/>
      <c r="G82"/>
      <c r="H82"/>
      <c r="I82"/>
      <c r="J82"/>
      <c r="K82"/>
      <c r="L82"/>
      <c r="M82"/>
    </row>
    <row r="83" spans="1:13" s="3" customFormat="1" ht="15.75" x14ac:dyDescent="0.25">
      <c r="A83"/>
      <c r="B83"/>
      <c r="C83"/>
      <c r="D83"/>
      <c r="E83"/>
      <c r="F83"/>
      <c r="G83"/>
      <c r="H83"/>
      <c r="I83"/>
      <c r="J83"/>
      <c r="K83"/>
      <c r="L83"/>
      <c r="M83"/>
    </row>
    <row r="84" spans="1:13" s="3" customFormat="1" ht="15.75" x14ac:dyDescent="0.25">
      <c r="A84"/>
      <c r="B84"/>
      <c r="C84"/>
      <c r="D84"/>
      <c r="E84"/>
      <c r="F84"/>
      <c r="G84"/>
      <c r="H84"/>
      <c r="I84"/>
      <c r="J84"/>
      <c r="K84"/>
      <c r="L84"/>
      <c r="M84"/>
    </row>
    <row r="85" spans="1:13" s="3" customFormat="1" ht="15.75" x14ac:dyDescent="0.25">
      <c r="A85"/>
      <c r="B85"/>
      <c r="C85"/>
      <c r="D85"/>
      <c r="E85"/>
      <c r="F85"/>
      <c r="G85"/>
      <c r="H85"/>
      <c r="I85"/>
      <c r="J85"/>
      <c r="K85"/>
      <c r="L85"/>
      <c r="M85"/>
    </row>
    <row r="86" spans="1:13" s="3" customFormat="1" ht="15.75" x14ac:dyDescent="0.25">
      <c r="A86"/>
      <c r="B86"/>
      <c r="C86"/>
      <c r="D86"/>
      <c r="E86"/>
      <c r="F86"/>
      <c r="G86"/>
      <c r="H86"/>
      <c r="I86"/>
      <c r="J86"/>
      <c r="K86"/>
      <c r="L86"/>
      <c r="M86"/>
    </row>
    <row r="87" spans="1:13" s="3" customFormat="1" ht="15.75" x14ac:dyDescent="0.25">
      <c r="A87"/>
      <c r="B87"/>
      <c r="C87"/>
      <c r="D87"/>
      <c r="E87"/>
      <c r="F87"/>
      <c r="G87"/>
      <c r="H87"/>
      <c r="I87"/>
      <c r="J87"/>
      <c r="K87"/>
      <c r="L87"/>
      <c r="M87"/>
    </row>
    <row r="88" spans="1:13" s="3" customFormat="1" ht="15.75" x14ac:dyDescent="0.25">
      <c r="A88"/>
      <c r="B88"/>
      <c r="C88"/>
      <c r="D88"/>
      <c r="E88"/>
      <c r="F88"/>
      <c r="G88"/>
      <c r="H88"/>
      <c r="I88"/>
      <c r="J88"/>
      <c r="K88"/>
      <c r="L88"/>
      <c r="M88"/>
    </row>
    <row r="89" spans="1:13" s="3" customFormat="1" ht="15.75" x14ac:dyDescent="0.25">
      <c r="A89"/>
      <c r="B89"/>
      <c r="C89"/>
      <c r="D89"/>
      <c r="E89"/>
      <c r="F89"/>
      <c r="G89"/>
      <c r="H89"/>
      <c r="I89"/>
      <c r="J89"/>
      <c r="K89"/>
      <c r="L89"/>
      <c r="M89"/>
    </row>
    <row r="90" spans="1:13" s="3" customFormat="1" ht="15.75" x14ac:dyDescent="0.25">
      <c r="A90"/>
      <c r="B90"/>
      <c r="C90"/>
      <c r="D90"/>
      <c r="E90"/>
      <c r="F90"/>
      <c r="G90"/>
      <c r="H90"/>
      <c r="I90"/>
      <c r="J90"/>
      <c r="K90"/>
      <c r="L90"/>
      <c r="M90"/>
    </row>
    <row r="91" spans="1:13" s="3" customFormat="1" ht="15.75" x14ac:dyDescent="0.25">
      <c r="A91"/>
      <c r="B91"/>
      <c r="C91"/>
      <c r="D91"/>
      <c r="E91"/>
      <c r="F91"/>
      <c r="G91"/>
      <c r="H91"/>
      <c r="I91"/>
      <c r="J91"/>
      <c r="K91"/>
      <c r="L91"/>
      <c r="M91"/>
    </row>
    <row r="92" spans="1:13" s="3" customFormat="1" ht="15.75" x14ac:dyDescent="0.25">
      <c r="A92"/>
      <c r="B92"/>
      <c r="C92"/>
      <c r="D92"/>
      <c r="E92"/>
      <c r="F92"/>
      <c r="G92"/>
      <c r="H92"/>
      <c r="I92"/>
      <c r="J92"/>
      <c r="K92"/>
      <c r="L92"/>
      <c r="M92"/>
    </row>
    <row r="93" spans="1:13" s="3" customFormat="1" ht="15.75" x14ac:dyDescent="0.25">
      <c r="A93"/>
      <c r="B93"/>
      <c r="C93"/>
      <c r="D93"/>
      <c r="E93"/>
      <c r="F93"/>
      <c r="G93"/>
      <c r="H93"/>
      <c r="I93"/>
      <c r="J93"/>
      <c r="K93"/>
      <c r="L93"/>
      <c r="M93"/>
    </row>
    <row r="94" spans="1:13" s="3" customFormat="1" ht="15.75" x14ac:dyDescent="0.25">
      <c r="A94"/>
      <c r="B94"/>
      <c r="C94"/>
      <c r="D94"/>
      <c r="E94"/>
      <c r="F94"/>
      <c r="G94"/>
      <c r="H94"/>
      <c r="I94"/>
      <c r="J94"/>
      <c r="K94"/>
      <c r="L94"/>
      <c r="M94"/>
    </row>
    <row r="95" spans="1:13" s="3" customFormat="1" ht="15.75" x14ac:dyDescent="0.25">
      <c r="A95"/>
      <c r="B95"/>
      <c r="C95"/>
      <c r="D95"/>
      <c r="E95"/>
      <c r="F95"/>
      <c r="G95"/>
      <c r="H95"/>
      <c r="I95"/>
      <c r="J95"/>
      <c r="K95"/>
      <c r="L95"/>
      <c r="M95"/>
    </row>
    <row r="96" spans="1:13" s="3" customFormat="1" ht="15.75" x14ac:dyDescent="0.25">
      <c r="A96"/>
      <c r="B96"/>
      <c r="C96"/>
      <c r="D96"/>
      <c r="E96"/>
      <c r="F96"/>
      <c r="G96"/>
      <c r="H96"/>
      <c r="I96"/>
      <c r="J96"/>
      <c r="K96"/>
      <c r="L96"/>
      <c r="M96"/>
    </row>
    <row r="97" spans="1:13" s="3" customFormat="1" ht="15.75" x14ac:dyDescent="0.25">
      <c r="A97"/>
      <c r="B97"/>
      <c r="C97"/>
      <c r="D97"/>
      <c r="E97"/>
      <c r="F97"/>
      <c r="G97"/>
      <c r="H97"/>
      <c r="I97"/>
      <c r="J97"/>
      <c r="K97"/>
      <c r="L97"/>
      <c r="M97"/>
    </row>
    <row r="98" spans="1:13" s="3" customFormat="1" ht="15.75" x14ac:dyDescent="0.25">
      <c r="A98"/>
      <c r="B98"/>
      <c r="C98"/>
      <c r="D98"/>
      <c r="E98"/>
      <c r="F98"/>
      <c r="G98"/>
      <c r="H98"/>
      <c r="I98"/>
      <c r="J98"/>
      <c r="K98"/>
      <c r="L98"/>
      <c r="M98"/>
    </row>
    <row r="99" spans="1:13" s="3" customFormat="1" ht="15.75" x14ac:dyDescent="0.25">
      <c r="A99"/>
      <c r="B99"/>
      <c r="C99"/>
      <c r="D99"/>
      <c r="E99"/>
      <c r="F99"/>
      <c r="G99"/>
      <c r="H99"/>
      <c r="I99"/>
      <c r="J99"/>
      <c r="K99"/>
      <c r="L99"/>
      <c r="M99"/>
    </row>
    <row r="100" spans="1:13" s="3" customFormat="1" ht="15.7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spans="1:13" s="3" customFormat="1" ht="15.7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</row>
    <row r="102" spans="1:13" s="3" customFormat="1" ht="15.7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</row>
    <row r="103" spans="1:13" s="3" customFormat="1" ht="15.7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</row>
    <row r="104" spans="1:13" s="3" customFormat="1" ht="15.7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</row>
    <row r="105" spans="1:13" s="3" customFormat="1" ht="15.7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</row>
    <row r="106" spans="1:13" s="3" customFormat="1" ht="15.7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</row>
    <row r="107" spans="1:13" s="3" customFormat="1" ht="15.7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</row>
    <row r="108" spans="1:13" s="3" customFormat="1" ht="15.7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</row>
    <row r="109" spans="1:13" s="3" customFormat="1" ht="15.75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</row>
    <row r="110" spans="1:13" s="3" customFormat="1" ht="15.75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</row>
    <row r="111" spans="1:13" s="3" customFormat="1" ht="15.75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</row>
    <row r="112" spans="1:13" s="3" customFormat="1" ht="15.75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</row>
    <row r="113" spans="1:13" s="3" customFormat="1" ht="15.75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</row>
    <row r="114" spans="1:13" s="3" customFormat="1" ht="15.75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</row>
    <row r="115" spans="1:13" s="3" customFormat="1" ht="15.75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</row>
    <row r="116" spans="1:13" s="3" customFormat="1" ht="15.75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</row>
    <row r="117" spans="1:13" s="3" customFormat="1" ht="15.7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</row>
    <row r="118" spans="1:13" s="3" customFormat="1" ht="15.7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</row>
    <row r="119" spans="1:13" s="3" customFormat="1" ht="15.7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</row>
    <row r="120" spans="1:13" s="3" customFormat="1" ht="15.7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</row>
    <row r="121" spans="1:13" s="3" customFormat="1" ht="15.7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</row>
    <row r="122" spans="1:13" s="3" customFormat="1" ht="15.7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</row>
    <row r="123" spans="1:13" s="3" customFormat="1" ht="15.7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</row>
    <row r="125" spans="1:13" x14ac:dyDescent="0.2">
      <c r="C125" s="4"/>
    </row>
  </sheetData>
  <phoneticPr fontId="0" type="noConversion"/>
  <printOptions headings="1" gridLines="1"/>
  <pageMargins left="0.75" right="0.75" top="1" bottom="1" header="0.5" footer="0.5"/>
  <pageSetup paperSize="9" scale="65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5">
    <tabColor indexed="12"/>
  </sheetPr>
  <dimension ref="A1:H156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defaultRowHeight="15" customHeight="1" x14ac:dyDescent="0.2"/>
  <cols>
    <col min="1" max="2" width="5.88671875" style="2" customWidth="1"/>
    <col min="3" max="3" width="36.109375" style="2" customWidth="1"/>
    <col min="4" max="8" width="9.44140625" style="2" customWidth="1"/>
    <col min="9" max="16384" width="8.88671875" style="5"/>
  </cols>
  <sheetData>
    <row r="1" spans="1:8" ht="15" customHeight="1" x14ac:dyDescent="0.3">
      <c r="A1" s="390"/>
      <c r="B1" s="390"/>
      <c r="C1" s="390"/>
      <c r="D1" s="390"/>
      <c r="E1" s="390"/>
      <c r="F1" s="390"/>
      <c r="G1" s="390"/>
      <c r="H1" s="390"/>
    </row>
    <row r="3" spans="1:8" ht="15" customHeight="1" x14ac:dyDescent="0.2">
      <c r="A3" s="389"/>
      <c r="B3" s="389"/>
      <c r="C3" s="389"/>
      <c r="D3" s="389"/>
      <c r="E3" s="389"/>
      <c r="F3" s="389"/>
      <c r="G3" s="389"/>
      <c r="H3" s="389"/>
    </row>
    <row r="4" spans="1:8" ht="15" customHeight="1" x14ac:dyDescent="0.2">
      <c r="A4" s="389"/>
      <c r="B4" s="389"/>
      <c r="C4" s="389"/>
      <c r="D4" s="389"/>
      <c r="E4" s="389"/>
      <c r="F4" s="389"/>
      <c r="G4" s="389"/>
      <c r="H4" s="389"/>
    </row>
    <row r="5" spans="1:8" ht="15" customHeight="1" x14ac:dyDescent="0.2">
      <c r="A5" s="389"/>
      <c r="B5" s="389"/>
      <c r="C5" s="389"/>
      <c r="D5" s="389"/>
      <c r="E5" s="389"/>
      <c r="F5" s="389"/>
      <c r="G5" s="389"/>
      <c r="H5" s="389"/>
    </row>
    <row r="6" spans="1:8" ht="15" customHeight="1" x14ac:dyDescent="0.2">
      <c r="A6" s="389"/>
      <c r="B6" s="389"/>
      <c r="C6" s="389"/>
      <c r="D6" s="389"/>
      <c r="E6" s="389"/>
      <c r="F6" s="389"/>
      <c r="G6" s="389"/>
      <c r="H6" s="389"/>
    </row>
    <row r="7" spans="1:8" ht="15" customHeight="1" x14ac:dyDescent="0.2">
      <c r="A7" s="389"/>
      <c r="B7" s="389"/>
      <c r="C7" s="389"/>
      <c r="D7" s="389"/>
      <c r="E7" s="389"/>
      <c r="F7" s="389"/>
      <c r="G7" s="389"/>
      <c r="H7" s="389"/>
    </row>
    <row r="8" spans="1:8" ht="15" customHeight="1" x14ac:dyDescent="0.2">
      <c r="A8" s="389"/>
      <c r="B8" s="389"/>
      <c r="C8" s="389"/>
      <c r="D8" s="389"/>
      <c r="E8" s="389"/>
      <c r="F8" s="389"/>
      <c r="G8" s="389"/>
      <c r="H8" s="389"/>
    </row>
    <row r="9" spans="1:8" ht="15" customHeight="1" x14ac:dyDescent="0.2">
      <c r="A9" s="389"/>
      <c r="B9" s="389"/>
      <c r="C9" s="389"/>
      <c r="D9" s="389"/>
      <c r="E9" s="389"/>
      <c r="F9" s="389"/>
      <c r="G9" s="389"/>
      <c r="H9" s="389"/>
    </row>
    <row r="10" spans="1:8" ht="15" customHeight="1" x14ac:dyDescent="0.2">
      <c r="A10" s="389"/>
      <c r="B10" s="389"/>
      <c r="C10" s="389"/>
      <c r="D10" s="389"/>
      <c r="E10" s="389"/>
      <c r="F10" s="389"/>
      <c r="G10" s="389"/>
      <c r="H10" s="389"/>
    </row>
    <row r="11" spans="1:8" ht="15" customHeight="1" x14ac:dyDescent="0.2">
      <c r="A11" s="389"/>
      <c r="B11" s="389"/>
      <c r="C11" s="389"/>
      <c r="D11" s="389"/>
      <c r="E11" s="389"/>
      <c r="F11" s="389"/>
      <c r="G11" s="389"/>
      <c r="H11" s="389"/>
    </row>
    <row r="12" spans="1:8" ht="15" customHeight="1" x14ac:dyDescent="0.2">
      <c r="A12" s="389"/>
      <c r="B12" s="389"/>
      <c r="C12" s="389"/>
      <c r="D12" s="389"/>
      <c r="E12" s="389"/>
      <c r="F12" s="389"/>
      <c r="G12" s="389"/>
      <c r="H12" s="389"/>
    </row>
    <row r="13" spans="1:8" ht="15" customHeight="1" x14ac:dyDescent="0.2">
      <c r="A13" s="389"/>
      <c r="B13" s="389"/>
      <c r="C13" s="389"/>
      <c r="D13" s="389"/>
      <c r="E13" s="389"/>
      <c r="F13" s="389"/>
      <c r="G13" s="389"/>
      <c r="H13" s="389"/>
    </row>
    <row r="14" spans="1:8" ht="15" customHeight="1" x14ac:dyDescent="0.2">
      <c r="A14" s="389"/>
      <c r="B14" s="389"/>
      <c r="C14" s="389"/>
      <c r="D14" s="389"/>
      <c r="E14" s="389"/>
      <c r="F14" s="389"/>
      <c r="G14" s="389"/>
      <c r="H14" s="389"/>
    </row>
    <row r="15" spans="1:8" ht="15" customHeight="1" x14ac:dyDescent="0.2">
      <c r="A15" s="389"/>
      <c r="B15" s="389"/>
      <c r="C15" s="389"/>
      <c r="D15" s="389"/>
      <c r="E15" s="389"/>
      <c r="F15" s="389"/>
      <c r="G15" s="389"/>
      <c r="H15" s="389"/>
    </row>
    <row r="16" spans="1:8" ht="15" customHeight="1" x14ac:dyDescent="0.2">
      <c r="A16" s="389"/>
      <c r="B16" s="389"/>
      <c r="C16" s="389"/>
      <c r="D16" s="389"/>
      <c r="E16" s="389"/>
      <c r="F16" s="389"/>
      <c r="G16" s="389"/>
      <c r="H16" s="389"/>
    </row>
    <row r="17" spans="1:8" ht="15" customHeight="1" x14ac:dyDescent="0.2">
      <c r="A17" s="389"/>
      <c r="B17" s="389"/>
      <c r="C17" s="389"/>
      <c r="D17" s="389"/>
      <c r="E17" s="389"/>
      <c r="F17" s="389"/>
      <c r="G17" s="389"/>
      <c r="H17" s="389"/>
    </row>
    <row r="18" spans="1:8" ht="15" customHeight="1" x14ac:dyDescent="0.2">
      <c r="A18" s="389"/>
      <c r="B18" s="389"/>
      <c r="C18" s="389"/>
      <c r="D18" s="389"/>
      <c r="E18" s="389"/>
      <c r="F18" s="389"/>
      <c r="G18" s="389"/>
      <c r="H18" s="389"/>
    </row>
    <row r="19" spans="1:8" ht="15" customHeight="1" x14ac:dyDescent="0.2">
      <c r="A19" s="389"/>
      <c r="B19" s="389"/>
      <c r="C19" s="389"/>
      <c r="D19" s="389"/>
      <c r="E19" s="389"/>
      <c r="F19" s="389"/>
      <c r="G19" s="389"/>
      <c r="H19" s="389"/>
    </row>
    <row r="20" spans="1:8" ht="15" customHeight="1" x14ac:dyDescent="0.2">
      <c r="A20" s="389"/>
      <c r="B20" s="389"/>
      <c r="C20" s="389"/>
      <c r="D20" s="389"/>
      <c r="E20" s="389"/>
      <c r="F20" s="389"/>
      <c r="G20" s="389"/>
      <c r="H20" s="389"/>
    </row>
    <row r="21" spans="1:8" ht="15" customHeight="1" x14ac:dyDescent="0.2">
      <c r="A21" s="389"/>
      <c r="B21" s="389"/>
      <c r="C21" s="389"/>
      <c r="D21" s="389"/>
      <c r="E21" s="389"/>
      <c r="F21" s="389"/>
      <c r="G21" s="389"/>
      <c r="H21" s="389"/>
    </row>
    <row r="22" spans="1:8" ht="15" customHeight="1" x14ac:dyDescent="0.2">
      <c r="A22" s="389"/>
      <c r="B22" s="389"/>
      <c r="C22" s="389"/>
      <c r="D22" s="389"/>
      <c r="E22" s="389"/>
      <c r="F22" s="389"/>
      <c r="G22" s="389"/>
      <c r="H22" s="389"/>
    </row>
    <row r="23" spans="1:8" ht="15" customHeight="1" x14ac:dyDescent="0.2">
      <c r="A23" s="389"/>
      <c r="B23" s="389"/>
      <c r="C23" s="389"/>
      <c r="D23" s="389"/>
      <c r="E23" s="389"/>
      <c r="F23" s="389"/>
      <c r="G23" s="389"/>
      <c r="H23" s="389"/>
    </row>
    <row r="24" spans="1:8" ht="15" customHeight="1" x14ac:dyDescent="0.2">
      <c r="A24" s="389"/>
      <c r="B24" s="389"/>
      <c r="C24" s="389"/>
      <c r="D24" s="389"/>
      <c r="E24" s="389"/>
      <c r="F24" s="389"/>
      <c r="G24" s="389"/>
      <c r="H24" s="389"/>
    </row>
    <row r="25" spans="1:8" ht="15" customHeight="1" x14ac:dyDescent="0.2">
      <c r="A25" s="389"/>
      <c r="B25" s="389"/>
      <c r="C25" s="389"/>
      <c r="D25" s="389"/>
      <c r="E25" s="389"/>
      <c r="F25" s="389"/>
      <c r="G25" s="389"/>
      <c r="H25" s="389"/>
    </row>
    <row r="26" spans="1:8" ht="15" customHeight="1" x14ac:dyDescent="0.2">
      <c r="A26" s="389"/>
      <c r="B26" s="389"/>
      <c r="C26" s="389"/>
      <c r="D26" s="389"/>
      <c r="E26" s="389"/>
      <c r="F26" s="389"/>
      <c r="G26" s="389"/>
      <c r="H26" s="389"/>
    </row>
    <row r="27" spans="1:8" ht="15" customHeight="1" x14ac:dyDescent="0.2">
      <c r="A27" s="389"/>
      <c r="B27" s="389"/>
      <c r="C27" s="389"/>
      <c r="D27" s="389"/>
      <c r="E27" s="389"/>
      <c r="F27" s="389"/>
      <c r="G27" s="389"/>
      <c r="H27" s="389"/>
    </row>
    <row r="28" spans="1:8" ht="15" customHeight="1" x14ac:dyDescent="0.2">
      <c r="A28" s="389"/>
      <c r="B28" s="389"/>
      <c r="C28" s="389"/>
      <c r="D28" s="389"/>
      <c r="E28" s="389"/>
      <c r="F28" s="389"/>
      <c r="G28" s="389"/>
      <c r="H28" s="389"/>
    </row>
    <row r="29" spans="1:8" ht="15" customHeight="1" x14ac:dyDescent="0.2">
      <c r="A29" s="389"/>
      <c r="B29" s="389"/>
      <c r="C29" s="389"/>
      <c r="D29" s="389"/>
      <c r="E29" s="389"/>
      <c r="F29" s="389"/>
      <c r="G29" s="389"/>
      <c r="H29" s="389"/>
    </row>
    <row r="30" spans="1:8" ht="15" customHeight="1" x14ac:dyDescent="0.2">
      <c r="A30" s="389"/>
      <c r="B30" s="389"/>
      <c r="C30" s="389"/>
      <c r="D30" s="389"/>
      <c r="E30" s="389"/>
      <c r="F30" s="389"/>
      <c r="G30" s="389"/>
      <c r="H30" s="389"/>
    </row>
    <row r="31" spans="1:8" ht="15" customHeight="1" x14ac:dyDescent="0.2">
      <c r="A31" s="389"/>
      <c r="B31" s="389"/>
      <c r="C31" s="389"/>
      <c r="D31" s="389"/>
      <c r="E31" s="389"/>
      <c r="F31" s="389"/>
      <c r="G31" s="389"/>
      <c r="H31" s="389"/>
    </row>
    <row r="32" spans="1:8" ht="15" customHeight="1" x14ac:dyDescent="0.2">
      <c r="A32" s="389"/>
      <c r="B32" s="389"/>
      <c r="C32" s="389"/>
      <c r="D32" s="389"/>
      <c r="E32" s="389"/>
      <c r="F32" s="389"/>
      <c r="G32" s="389"/>
      <c r="H32" s="389"/>
    </row>
    <row r="33" spans="1:8" ht="15" customHeight="1" x14ac:dyDescent="0.2">
      <c r="A33" s="389"/>
      <c r="B33" s="389"/>
      <c r="C33" s="389"/>
      <c r="D33" s="389"/>
      <c r="E33" s="389"/>
      <c r="F33" s="389"/>
      <c r="G33" s="389"/>
      <c r="H33" s="389"/>
    </row>
    <row r="34" spans="1:8" ht="15" customHeight="1" x14ac:dyDescent="0.2">
      <c r="A34" s="389"/>
      <c r="B34" s="389"/>
      <c r="C34" s="389"/>
      <c r="D34" s="389"/>
      <c r="E34" s="389"/>
      <c r="F34" s="389"/>
      <c r="G34" s="389"/>
      <c r="H34" s="389"/>
    </row>
    <row r="35" spans="1:8" ht="15" customHeight="1" x14ac:dyDescent="0.2">
      <c r="A35" s="389"/>
      <c r="B35" s="389"/>
      <c r="C35" s="389"/>
      <c r="D35" s="389"/>
      <c r="E35" s="389"/>
      <c r="F35" s="389"/>
      <c r="G35" s="389"/>
      <c r="H35" s="389"/>
    </row>
    <row r="36" spans="1:8" ht="15" customHeight="1" x14ac:dyDescent="0.2">
      <c r="A36" s="389"/>
      <c r="B36" s="389"/>
      <c r="C36" s="389"/>
      <c r="D36" s="389"/>
      <c r="E36" s="389"/>
      <c r="F36" s="389"/>
      <c r="G36" s="389"/>
      <c r="H36" s="389"/>
    </row>
    <row r="37" spans="1:8" ht="15" customHeight="1" x14ac:dyDescent="0.2">
      <c r="A37" s="389"/>
      <c r="B37" s="389"/>
      <c r="C37" s="389"/>
      <c r="D37" s="389"/>
      <c r="E37" s="389"/>
      <c r="F37" s="389"/>
      <c r="G37" s="389"/>
      <c r="H37" s="389"/>
    </row>
    <row r="38" spans="1:8" ht="15" customHeight="1" x14ac:dyDescent="0.2">
      <c r="A38" s="389"/>
      <c r="B38" s="389"/>
      <c r="C38" s="389"/>
      <c r="D38" s="389"/>
      <c r="E38" s="389"/>
      <c r="F38" s="389"/>
      <c r="G38" s="389"/>
      <c r="H38" s="389"/>
    </row>
    <row r="39" spans="1:8" ht="15" customHeight="1" x14ac:dyDescent="0.2">
      <c r="A39" s="389"/>
      <c r="B39" s="389"/>
      <c r="C39" s="389"/>
      <c r="D39" s="389"/>
      <c r="E39" s="389"/>
      <c r="F39" s="389"/>
      <c r="G39" s="389"/>
      <c r="H39" s="389"/>
    </row>
    <row r="40" spans="1:8" ht="15" customHeight="1" x14ac:dyDescent="0.2">
      <c r="A40" s="389"/>
      <c r="B40" s="389"/>
      <c r="C40" s="389"/>
      <c r="D40" s="389"/>
      <c r="E40" s="389"/>
      <c r="F40" s="389"/>
      <c r="G40" s="389"/>
      <c r="H40" s="389"/>
    </row>
    <row r="41" spans="1:8" ht="15" customHeight="1" x14ac:dyDescent="0.2">
      <c r="A41" s="389"/>
      <c r="B41" s="389"/>
      <c r="C41" s="389"/>
      <c r="D41" s="389"/>
      <c r="E41" s="389"/>
      <c r="F41" s="389"/>
      <c r="G41" s="389"/>
      <c r="H41" s="389"/>
    </row>
    <row r="42" spans="1:8" ht="15" customHeight="1" x14ac:dyDescent="0.2">
      <c r="A42" s="389"/>
      <c r="B42" s="389"/>
      <c r="C42" s="389"/>
      <c r="D42" s="389"/>
      <c r="E42" s="389"/>
      <c r="F42" s="389"/>
      <c r="G42" s="389"/>
      <c r="H42" s="389"/>
    </row>
    <row r="43" spans="1:8" ht="15" customHeight="1" x14ac:dyDescent="0.2">
      <c r="A43" s="389"/>
      <c r="B43" s="389"/>
      <c r="C43" s="389"/>
      <c r="D43" s="389"/>
      <c r="E43" s="389"/>
      <c r="F43" s="389"/>
      <c r="G43" s="389"/>
      <c r="H43" s="389"/>
    </row>
    <row r="44" spans="1:8" ht="15" customHeight="1" x14ac:dyDescent="0.2">
      <c r="A44" s="389"/>
      <c r="B44" s="389"/>
      <c r="C44" s="389"/>
      <c r="D44" s="389"/>
      <c r="E44" s="389"/>
      <c r="F44" s="389"/>
      <c r="G44" s="389"/>
      <c r="H44" s="389"/>
    </row>
    <row r="45" spans="1:8" ht="15" customHeight="1" x14ac:dyDescent="0.2">
      <c r="A45" s="389"/>
      <c r="B45" s="389"/>
      <c r="C45" s="389"/>
      <c r="D45" s="389"/>
      <c r="E45" s="389"/>
      <c r="F45" s="389"/>
      <c r="G45" s="389"/>
      <c r="H45" s="389"/>
    </row>
    <row r="46" spans="1:8" ht="15" customHeight="1" x14ac:dyDescent="0.2">
      <c r="A46" s="389"/>
      <c r="B46" s="389"/>
      <c r="C46" s="389"/>
      <c r="D46" s="389"/>
      <c r="E46" s="389"/>
      <c r="F46" s="389"/>
      <c r="G46" s="389"/>
      <c r="H46" s="389"/>
    </row>
    <row r="47" spans="1:8" ht="15" customHeight="1" x14ac:dyDescent="0.2">
      <c r="A47" s="389"/>
      <c r="B47" s="389"/>
      <c r="C47" s="389"/>
      <c r="D47" s="389"/>
      <c r="E47" s="389"/>
      <c r="F47" s="389"/>
      <c r="G47" s="389"/>
      <c r="H47" s="389"/>
    </row>
    <row r="48" spans="1:8" ht="15" customHeight="1" x14ac:dyDescent="0.2">
      <c r="A48" s="389"/>
      <c r="B48" s="389"/>
      <c r="C48" s="389"/>
      <c r="D48" s="389"/>
      <c r="E48" s="389"/>
      <c r="F48" s="389"/>
      <c r="G48" s="389"/>
      <c r="H48" s="389"/>
    </row>
    <row r="49" spans="1:8" ht="15" customHeight="1" x14ac:dyDescent="0.2">
      <c r="A49" s="389"/>
      <c r="B49" s="389"/>
      <c r="C49" s="389"/>
      <c r="D49" s="389"/>
      <c r="E49" s="389"/>
      <c r="F49" s="389"/>
      <c r="G49" s="389"/>
      <c r="H49" s="389"/>
    </row>
    <row r="50" spans="1:8" ht="15" customHeight="1" x14ac:dyDescent="0.2">
      <c r="A50" s="389"/>
      <c r="B50" s="389"/>
      <c r="C50" s="389"/>
      <c r="D50" s="389"/>
      <c r="E50" s="389"/>
      <c r="F50" s="389"/>
      <c r="G50" s="389"/>
      <c r="H50" s="389"/>
    </row>
    <row r="51" spans="1:8" ht="15" customHeight="1" x14ac:dyDescent="0.2">
      <c r="A51" s="389"/>
      <c r="B51" s="389"/>
      <c r="C51" s="389"/>
      <c r="D51" s="389"/>
      <c r="E51" s="389"/>
      <c r="F51" s="389"/>
      <c r="G51" s="389"/>
      <c r="H51" s="389"/>
    </row>
    <row r="52" spans="1:8" ht="15" customHeight="1" x14ac:dyDescent="0.2">
      <c r="A52" s="389"/>
      <c r="B52" s="389"/>
      <c r="C52" s="389"/>
      <c r="D52" s="389"/>
      <c r="E52" s="389"/>
      <c r="F52" s="389"/>
      <c r="G52" s="389"/>
      <c r="H52" s="389"/>
    </row>
    <row r="53" spans="1:8" ht="15" customHeight="1" x14ac:dyDescent="0.2">
      <c r="A53" s="389"/>
      <c r="B53" s="389"/>
      <c r="C53" s="389"/>
      <c r="D53" s="389"/>
      <c r="E53" s="389"/>
      <c r="F53" s="389"/>
      <c r="G53" s="389"/>
      <c r="H53" s="389"/>
    </row>
    <row r="54" spans="1:8" ht="15" customHeight="1" x14ac:dyDescent="0.2">
      <c r="A54" s="389"/>
      <c r="B54" s="389"/>
      <c r="C54" s="389"/>
      <c r="D54" s="389"/>
      <c r="E54" s="389"/>
      <c r="F54" s="389"/>
      <c r="G54" s="389"/>
      <c r="H54" s="389"/>
    </row>
    <row r="55" spans="1:8" ht="15" customHeight="1" x14ac:dyDescent="0.2">
      <c r="A55" s="389"/>
      <c r="B55" s="389"/>
      <c r="C55" s="389"/>
      <c r="D55" s="389"/>
      <c r="E55" s="389"/>
      <c r="F55" s="389"/>
      <c r="G55" s="389"/>
      <c r="H55" s="389"/>
    </row>
    <row r="56" spans="1:8" ht="15" customHeight="1" x14ac:dyDescent="0.2">
      <c r="A56" s="389"/>
      <c r="B56" s="389"/>
      <c r="C56" s="389"/>
      <c r="D56" s="389"/>
      <c r="E56" s="389"/>
      <c r="F56" s="389"/>
      <c r="G56" s="389"/>
      <c r="H56" s="389"/>
    </row>
    <row r="57" spans="1:8" ht="15" customHeight="1" x14ac:dyDescent="0.2">
      <c r="A57" s="389"/>
      <c r="B57" s="389"/>
      <c r="C57" s="389"/>
      <c r="D57" s="389"/>
      <c r="E57" s="389"/>
      <c r="F57" s="389"/>
      <c r="G57" s="389"/>
      <c r="H57" s="389"/>
    </row>
    <row r="58" spans="1:8" ht="15" customHeight="1" x14ac:dyDescent="0.2">
      <c r="A58" s="389"/>
      <c r="B58" s="389"/>
      <c r="C58" s="389"/>
      <c r="D58" s="389"/>
      <c r="E58" s="389"/>
      <c r="F58" s="389"/>
      <c r="G58" s="389"/>
      <c r="H58" s="389"/>
    </row>
    <row r="59" spans="1:8" ht="15" customHeight="1" x14ac:dyDescent="0.2">
      <c r="A59" s="389"/>
      <c r="B59" s="389"/>
      <c r="C59" s="389"/>
      <c r="D59" s="389"/>
      <c r="E59" s="389"/>
      <c r="F59" s="389"/>
      <c r="G59" s="389"/>
      <c r="H59" s="389"/>
    </row>
    <row r="60" spans="1:8" ht="15" customHeight="1" x14ac:dyDescent="0.2">
      <c r="A60" s="389"/>
      <c r="B60" s="389"/>
      <c r="C60" s="389"/>
      <c r="D60" s="389"/>
      <c r="E60" s="389"/>
      <c r="F60" s="389"/>
      <c r="G60" s="389"/>
      <c r="H60" s="389"/>
    </row>
    <row r="61" spans="1:8" ht="15" customHeight="1" x14ac:dyDescent="0.2">
      <c r="A61" s="389"/>
      <c r="B61" s="389"/>
      <c r="C61" s="389"/>
      <c r="D61" s="389"/>
      <c r="E61" s="389"/>
      <c r="F61" s="389"/>
      <c r="G61" s="389"/>
      <c r="H61" s="389"/>
    </row>
    <row r="62" spans="1:8" ht="15" customHeight="1" x14ac:dyDescent="0.2">
      <c r="A62" s="389"/>
      <c r="B62" s="389"/>
      <c r="C62" s="389"/>
      <c r="D62" s="388"/>
      <c r="E62" s="389"/>
      <c r="F62" s="388"/>
      <c r="G62" s="389"/>
      <c r="H62" s="389"/>
    </row>
    <row r="63" spans="1:8" ht="15" customHeight="1" x14ac:dyDescent="0.2">
      <c r="A63" s="389"/>
      <c r="B63" s="389"/>
      <c r="C63" s="389"/>
      <c r="D63" s="389"/>
      <c r="E63" s="389"/>
      <c r="F63" s="389"/>
      <c r="G63" s="389"/>
      <c r="H63" s="389"/>
    </row>
    <row r="64" spans="1:8" ht="15" customHeight="1" x14ac:dyDescent="0.2">
      <c r="A64" s="389"/>
      <c r="B64" s="389"/>
      <c r="C64" s="389"/>
      <c r="D64" s="389"/>
      <c r="E64" s="389"/>
      <c r="F64" s="389"/>
      <c r="G64" s="389"/>
      <c r="H64" s="389"/>
    </row>
    <row r="65" spans="1:8" ht="15" customHeight="1" x14ac:dyDescent="0.2">
      <c r="A65" s="389"/>
      <c r="B65" s="389"/>
      <c r="C65" s="389"/>
      <c r="D65" s="389"/>
      <c r="E65" s="389"/>
      <c r="F65" s="389"/>
      <c r="G65" s="389"/>
      <c r="H65" s="389"/>
    </row>
    <row r="66" spans="1:8" ht="15" customHeight="1" x14ac:dyDescent="0.2">
      <c r="A66" s="389"/>
      <c r="B66" s="389"/>
      <c r="C66" s="389"/>
      <c r="D66" s="389"/>
      <c r="E66" s="389"/>
      <c r="F66" s="389"/>
      <c r="G66" s="389"/>
      <c r="H66" s="389"/>
    </row>
    <row r="67" spans="1:8" ht="15" customHeight="1" x14ac:dyDescent="0.2">
      <c r="A67" s="389"/>
      <c r="B67" s="389"/>
      <c r="C67" s="389"/>
      <c r="D67" s="389"/>
      <c r="E67" s="389"/>
      <c r="F67" s="389"/>
      <c r="G67" s="389"/>
      <c r="H67" s="389"/>
    </row>
    <row r="68" spans="1:8" ht="15" customHeight="1" x14ac:dyDescent="0.2">
      <c r="A68" s="389"/>
      <c r="B68" s="389"/>
      <c r="C68" s="389"/>
      <c r="D68" s="389"/>
      <c r="E68" s="389"/>
      <c r="F68" s="389"/>
      <c r="G68" s="389"/>
      <c r="H68" s="389"/>
    </row>
    <row r="69" spans="1:8" ht="15" customHeight="1" x14ac:dyDescent="0.2">
      <c r="A69" s="389"/>
      <c r="B69" s="389"/>
      <c r="C69" s="389"/>
      <c r="D69" s="389"/>
      <c r="E69" s="389"/>
      <c r="F69" s="389"/>
      <c r="G69" s="389"/>
      <c r="H69" s="389"/>
    </row>
    <row r="70" spans="1:8" ht="15" customHeight="1" x14ac:dyDescent="0.2">
      <c r="A70" s="389"/>
      <c r="B70" s="389"/>
      <c r="C70" s="389"/>
      <c r="D70" s="389"/>
      <c r="E70" s="389"/>
      <c r="F70" s="389"/>
      <c r="G70" s="389"/>
      <c r="H70" s="389"/>
    </row>
    <row r="71" spans="1:8" ht="15" customHeight="1" x14ac:dyDescent="0.2">
      <c r="A71" s="389"/>
      <c r="B71" s="389"/>
      <c r="C71" s="389"/>
      <c r="D71" s="389"/>
      <c r="E71" s="389"/>
      <c r="F71" s="389"/>
      <c r="G71" s="389"/>
      <c r="H71" s="389"/>
    </row>
    <row r="72" spans="1:8" ht="15" customHeight="1" x14ac:dyDescent="0.2">
      <c r="A72" s="389"/>
      <c r="B72" s="389"/>
      <c r="C72" s="389"/>
      <c r="D72" s="389"/>
      <c r="E72" s="389"/>
      <c r="F72" s="389"/>
      <c r="G72" s="389"/>
      <c r="H72" s="389"/>
    </row>
    <row r="73" spans="1:8" ht="15" customHeight="1" x14ac:dyDescent="0.2">
      <c r="A73" s="389"/>
      <c r="B73" s="389"/>
      <c r="C73" s="389"/>
      <c r="D73" s="388"/>
      <c r="E73" s="389"/>
      <c r="F73" s="389"/>
      <c r="G73" s="389"/>
      <c r="H73" s="389"/>
    </row>
    <row r="74" spans="1:8" ht="15" customHeight="1" x14ac:dyDescent="0.2">
      <c r="A74" s="389"/>
      <c r="B74" s="389"/>
      <c r="C74" s="389"/>
      <c r="D74" s="389"/>
      <c r="E74" s="389"/>
      <c r="F74" s="389"/>
      <c r="G74" s="389"/>
      <c r="H74" s="389"/>
    </row>
    <row r="75" spans="1:8" ht="15" customHeight="1" x14ac:dyDescent="0.2">
      <c r="A75" s="389"/>
      <c r="B75" s="389"/>
      <c r="C75" s="389"/>
      <c r="D75" s="389"/>
      <c r="E75" s="389"/>
      <c r="F75" s="389"/>
      <c r="G75" s="389"/>
      <c r="H75" s="389"/>
    </row>
    <row r="76" spans="1:8" ht="15" customHeight="1" x14ac:dyDescent="0.2">
      <c r="A76" s="389"/>
      <c r="B76" s="389"/>
      <c r="C76" s="389"/>
      <c r="D76" s="389"/>
      <c r="E76" s="389"/>
      <c r="F76" s="389"/>
      <c r="G76" s="389"/>
      <c r="H76" s="389"/>
    </row>
    <row r="77" spans="1:8" ht="15" customHeight="1" x14ac:dyDescent="0.2">
      <c r="A77" s="389"/>
      <c r="B77" s="389"/>
      <c r="C77" s="389"/>
      <c r="D77" s="389"/>
      <c r="E77" s="389"/>
      <c r="F77" s="389"/>
      <c r="G77" s="389"/>
      <c r="H77" s="389"/>
    </row>
    <row r="78" spans="1:8" ht="15" customHeight="1" x14ac:dyDescent="0.2">
      <c r="A78" s="389"/>
      <c r="B78" s="389"/>
      <c r="C78" s="389"/>
      <c r="D78" s="389"/>
      <c r="E78" s="389"/>
      <c r="F78" s="389"/>
      <c r="G78" s="389"/>
      <c r="H78" s="389"/>
    </row>
    <row r="79" spans="1:8" ht="15" customHeight="1" x14ac:dyDescent="0.2">
      <c r="A79" s="389"/>
      <c r="B79" s="389"/>
      <c r="C79" s="389"/>
      <c r="D79" s="389"/>
      <c r="E79" s="389"/>
      <c r="F79" s="389"/>
      <c r="G79" s="389"/>
      <c r="H79" s="389"/>
    </row>
    <row r="80" spans="1:8" ht="15" customHeight="1" x14ac:dyDescent="0.2">
      <c r="A80" s="389"/>
      <c r="B80" s="389"/>
      <c r="C80" s="389"/>
      <c r="D80" s="389"/>
      <c r="E80" s="389"/>
      <c r="F80" s="389"/>
      <c r="G80" s="389"/>
      <c r="H80" s="389"/>
    </row>
    <row r="81" spans="1:8" ht="15" customHeight="1" x14ac:dyDescent="0.2">
      <c r="A81" s="389"/>
      <c r="B81" s="389"/>
      <c r="C81" s="389"/>
      <c r="D81" s="389"/>
      <c r="E81" s="389"/>
      <c r="F81" s="389"/>
      <c r="G81" s="389"/>
      <c r="H81" s="389"/>
    </row>
    <row r="82" spans="1:8" ht="15" customHeight="1" x14ac:dyDescent="0.2">
      <c r="A82" s="389"/>
      <c r="B82" s="389"/>
      <c r="C82" s="389"/>
      <c r="D82" s="389"/>
      <c r="E82" s="389"/>
      <c r="F82" s="389"/>
      <c r="G82" s="389"/>
      <c r="H82" s="389"/>
    </row>
    <row r="83" spans="1:8" ht="15" customHeight="1" x14ac:dyDescent="0.2">
      <c r="A83" s="389"/>
      <c r="B83" s="389"/>
      <c r="C83" s="389"/>
      <c r="D83" s="389"/>
      <c r="E83" s="389"/>
      <c r="F83" s="389"/>
      <c r="G83" s="389"/>
      <c r="H83" s="389"/>
    </row>
    <row r="84" spans="1:8" ht="15" customHeight="1" x14ac:dyDescent="0.2">
      <c r="A84" s="389"/>
      <c r="B84" s="389"/>
      <c r="C84" s="389"/>
      <c r="D84" s="389"/>
      <c r="E84" s="389"/>
      <c r="F84" s="389"/>
      <c r="G84" s="389"/>
      <c r="H84" s="389"/>
    </row>
    <row r="85" spans="1:8" ht="15" customHeight="1" x14ac:dyDescent="0.2">
      <c r="A85" s="389"/>
      <c r="B85" s="389"/>
      <c r="C85" s="389"/>
      <c r="D85" s="389"/>
      <c r="E85" s="389"/>
      <c r="F85" s="389"/>
      <c r="G85" s="389"/>
      <c r="H85" s="389"/>
    </row>
    <row r="86" spans="1:8" ht="15" customHeight="1" x14ac:dyDescent="0.2">
      <c r="A86" s="389"/>
      <c r="B86" s="389"/>
      <c r="C86" s="389"/>
      <c r="D86" s="389"/>
      <c r="E86" s="389"/>
      <c r="F86" s="389"/>
      <c r="G86" s="389"/>
      <c r="H86" s="389"/>
    </row>
    <row r="87" spans="1:8" ht="15" customHeight="1" x14ac:dyDescent="0.2">
      <c r="A87" s="389"/>
      <c r="B87" s="389"/>
      <c r="C87" s="389"/>
      <c r="D87" s="389"/>
      <c r="E87" s="389"/>
      <c r="F87" s="389"/>
      <c r="G87" s="389"/>
      <c r="H87" s="389"/>
    </row>
    <row r="88" spans="1:8" ht="15" customHeight="1" x14ac:dyDescent="0.2">
      <c r="A88" s="389"/>
      <c r="B88" s="389"/>
      <c r="C88" s="389"/>
      <c r="D88" s="389"/>
      <c r="E88" s="389"/>
      <c r="F88" s="389"/>
      <c r="G88" s="389"/>
      <c r="H88" s="389"/>
    </row>
    <row r="89" spans="1:8" ht="15" customHeight="1" x14ac:dyDescent="0.2">
      <c r="A89" s="389"/>
      <c r="B89" s="389"/>
      <c r="C89" s="389"/>
      <c r="D89" s="389"/>
      <c r="E89" s="389"/>
      <c r="F89" s="389"/>
      <c r="G89" s="389"/>
      <c r="H89" s="389"/>
    </row>
    <row r="90" spans="1:8" ht="15" customHeight="1" x14ac:dyDescent="0.2">
      <c r="A90" s="389"/>
      <c r="B90" s="389"/>
      <c r="C90" s="389"/>
      <c r="D90" s="389"/>
      <c r="E90" s="389"/>
      <c r="F90" s="389"/>
      <c r="G90" s="389"/>
      <c r="H90" s="389"/>
    </row>
    <row r="91" spans="1:8" ht="15" customHeight="1" x14ac:dyDescent="0.2">
      <c r="A91" s="389"/>
      <c r="B91" s="389"/>
      <c r="C91" s="389"/>
      <c r="D91" s="389"/>
      <c r="E91" s="389"/>
      <c r="F91" s="389"/>
      <c r="G91" s="389"/>
      <c r="H91" s="389"/>
    </row>
    <row r="92" spans="1:8" ht="15" customHeight="1" x14ac:dyDescent="0.2">
      <c r="A92" s="389"/>
      <c r="B92" s="389"/>
      <c r="C92" s="389"/>
      <c r="D92" s="389"/>
      <c r="E92" s="389"/>
      <c r="F92" s="389"/>
      <c r="G92" s="389"/>
      <c r="H92" s="389"/>
    </row>
    <row r="93" spans="1:8" ht="15" customHeight="1" x14ac:dyDescent="0.2">
      <c r="A93" s="389"/>
      <c r="B93" s="389"/>
      <c r="C93" s="389"/>
      <c r="D93" s="389"/>
      <c r="E93" s="389"/>
      <c r="F93" s="389"/>
      <c r="G93" s="389"/>
      <c r="H93" s="389"/>
    </row>
    <row r="94" spans="1:8" ht="15" customHeight="1" x14ac:dyDescent="0.2">
      <c r="A94" s="389"/>
      <c r="B94" s="389"/>
      <c r="C94" s="389"/>
      <c r="D94" s="389"/>
      <c r="E94" s="389"/>
      <c r="F94" s="389"/>
      <c r="G94" s="389"/>
      <c r="H94" s="389"/>
    </row>
    <row r="95" spans="1:8" ht="15" customHeight="1" x14ac:dyDescent="0.2">
      <c r="A95" s="389"/>
      <c r="B95" s="389"/>
      <c r="C95" s="389"/>
      <c r="D95" s="389"/>
      <c r="E95" s="389"/>
      <c r="F95" s="389"/>
      <c r="G95" s="389"/>
      <c r="H95" s="389"/>
    </row>
    <row r="96" spans="1:8" ht="15" customHeight="1" x14ac:dyDescent="0.2">
      <c r="A96" s="389"/>
      <c r="B96" s="389"/>
      <c r="C96" s="389"/>
      <c r="D96" s="389"/>
      <c r="E96" s="389"/>
      <c r="F96" s="389"/>
      <c r="G96" s="389"/>
      <c r="H96" s="389"/>
    </row>
    <row r="97" spans="1:8" ht="15" customHeight="1" x14ac:dyDescent="0.2">
      <c r="A97" s="389"/>
      <c r="B97" s="389"/>
      <c r="C97" s="389"/>
      <c r="D97" s="389"/>
      <c r="E97" s="389"/>
      <c r="F97" s="389"/>
      <c r="G97" s="389"/>
      <c r="H97" s="389"/>
    </row>
    <row r="98" spans="1:8" ht="15" customHeight="1" x14ac:dyDescent="0.2">
      <c r="A98" s="389"/>
      <c r="B98" s="389"/>
      <c r="C98" s="389"/>
      <c r="D98" s="389"/>
      <c r="E98" s="389"/>
      <c r="F98" s="389"/>
      <c r="G98" s="389"/>
      <c r="H98" s="389"/>
    </row>
    <row r="99" spans="1:8" ht="15" customHeight="1" x14ac:dyDescent="0.2">
      <c r="A99" s="389"/>
      <c r="B99" s="389"/>
      <c r="C99" s="389"/>
      <c r="D99" s="389"/>
      <c r="E99" s="389"/>
      <c r="F99" s="389"/>
      <c r="G99" s="389"/>
      <c r="H99" s="389"/>
    </row>
    <row r="100" spans="1:8" ht="15" customHeight="1" x14ac:dyDescent="0.2">
      <c r="A100" s="389"/>
      <c r="B100" s="389"/>
      <c r="C100" s="389"/>
      <c r="D100" s="389"/>
      <c r="E100" s="389"/>
      <c r="F100" s="389"/>
      <c r="G100" s="389"/>
      <c r="H100" s="389"/>
    </row>
    <row r="101" spans="1:8" ht="15" customHeight="1" x14ac:dyDescent="0.2">
      <c r="A101" s="389"/>
      <c r="B101" s="389"/>
      <c r="C101" s="389"/>
      <c r="D101" s="389"/>
      <c r="E101" s="389"/>
      <c r="F101" s="389"/>
      <c r="G101" s="389"/>
      <c r="H101" s="389"/>
    </row>
    <row r="102" spans="1:8" ht="15" customHeight="1" x14ac:dyDescent="0.2">
      <c r="A102" s="389"/>
      <c r="B102" s="389"/>
      <c r="C102" s="389"/>
      <c r="D102" s="389"/>
      <c r="E102" s="389"/>
      <c r="F102" s="389"/>
      <c r="G102" s="389"/>
      <c r="H102" s="389"/>
    </row>
    <row r="103" spans="1:8" ht="15" customHeight="1" x14ac:dyDescent="0.2">
      <c r="A103" s="389"/>
      <c r="B103" s="389"/>
      <c r="C103" s="389"/>
      <c r="D103" s="389"/>
      <c r="E103" s="389"/>
      <c r="F103" s="389"/>
      <c r="G103" s="389"/>
      <c r="H103" s="389"/>
    </row>
    <row r="104" spans="1:8" ht="15" customHeight="1" x14ac:dyDescent="0.2">
      <c r="A104" s="389"/>
      <c r="B104" s="389"/>
      <c r="C104" s="389"/>
      <c r="D104" s="389"/>
      <c r="E104" s="389"/>
      <c r="F104" s="389"/>
      <c r="G104" s="389"/>
      <c r="H104" s="389"/>
    </row>
    <row r="105" spans="1:8" ht="15" customHeight="1" x14ac:dyDescent="0.2">
      <c r="A105" s="389"/>
      <c r="B105" s="389"/>
      <c r="C105" s="389"/>
      <c r="D105" s="389"/>
      <c r="E105" s="389"/>
      <c r="F105" s="389"/>
      <c r="G105" s="389"/>
      <c r="H105" s="389"/>
    </row>
    <row r="106" spans="1:8" ht="15" customHeight="1" x14ac:dyDescent="0.2">
      <c r="A106" s="389"/>
      <c r="B106" s="389"/>
      <c r="C106" s="389"/>
      <c r="D106" s="389"/>
      <c r="E106" s="389"/>
      <c r="F106" s="389"/>
      <c r="G106" s="389"/>
      <c r="H106" s="389"/>
    </row>
    <row r="107" spans="1:8" ht="15" customHeight="1" x14ac:dyDescent="0.2">
      <c r="A107" s="389"/>
      <c r="B107" s="389"/>
      <c r="C107" s="389"/>
      <c r="D107" s="389"/>
      <c r="E107" s="389"/>
      <c r="F107" s="389"/>
      <c r="G107" s="389"/>
      <c r="H107" s="389"/>
    </row>
    <row r="108" spans="1:8" ht="15" customHeight="1" x14ac:dyDescent="0.2">
      <c r="A108" s="389"/>
      <c r="B108" s="389"/>
      <c r="C108" s="389"/>
      <c r="D108" s="389"/>
      <c r="E108" s="389"/>
      <c r="F108" s="389"/>
      <c r="G108" s="389"/>
      <c r="H108" s="389"/>
    </row>
    <row r="109" spans="1:8" ht="15" customHeight="1" x14ac:dyDescent="0.2">
      <c r="A109" s="389"/>
      <c r="B109" s="389"/>
      <c r="C109" s="389"/>
      <c r="D109" s="389"/>
      <c r="E109" s="389"/>
      <c r="F109" s="389"/>
      <c r="G109" s="389"/>
      <c r="H109" s="389"/>
    </row>
    <row r="110" spans="1:8" ht="15" customHeight="1" x14ac:dyDescent="0.2">
      <c r="A110" s="389"/>
      <c r="B110" s="389"/>
      <c r="C110" s="389"/>
      <c r="D110" s="389"/>
      <c r="E110" s="389"/>
      <c r="F110" s="389"/>
      <c r="G110" s="389"/>
      <c r="H110" s="389"/>
    </row>
    <row r="111" spans="1:8" ht="15" customHeight="1" x14ac:dyDescent="0.2">
      <c r="A111" s="389"/>
      <c r="B111" s="389"/>
      <c r="C111" s="389"/>
      <c r="D111" s="388"/>
      <c r="E111" s="389"/>
      <c r="F111" s="388"/>
      <c r="G111" s="389"/>
      <c r="H111" s="389"/>
    </row>
    <row r="112" spans="1:8" ht="15" customHeight="1" x14ac:dyDescent="0.2">
      <c r="A112"/>
      <c r="B112"/>
      <c r="C112"/>
      <c r="D112"/>
      <c r="E112"/>
      <c r="F112"/>
      <c r="G112"/>
      <c r="H112"/>
    </row>
    <row r="113" spans="1:8" ht="15" customHeight="1" x14ac:dyDescent="0.2">
      <c r="A113"/>
      <c r="B113"/>
      <c r="C113"/>
      <c r="D113"/>
      <c r="E113"/>
      <c r="F113"/>
      <c r="G113"/>
      <c r="H113"/>
    </row>
    <row r="114" spans="1:8" ht="15" customHeight="1" x14ac:dyDescent="0.2">
      <c r="A114"/>
      <c r="B114"/>
      <c r="C114"/>
      <c r="D114"/>
      <c r="E114"/>
      <c r="F114"/>
      <c r="G114"/>
      <c r="H114"/>
    </row>
    <row r="115" spans="1:8" ht="15" customHeight="1" x14ac:dyDescent="0.2">
      <c r="A115"/>
      <c r="B115"/>
      <c r="C115"/>
      <c r="D115"/>
      <c r="E115"/>
      <c r="F115"/>
      <c r="G115"/>
      <c r="H115"/>
    </row>
    <row r="116" spans="1:8" ht="15" customHeight="1" x14ac:dyDescent="0.2">
      <c r="A116"/>
      <c r="B116"/>
      <c r="C116"/>
      <c r="D116"/>
      <c r="E116"/>
      <c r="F116"/>
      <c r="G116"/>
      <c r="H116"/>
    </row>
    <row r="117" spans="1:8" ht="15" customHeight="1" x14ac:dyDescent="0.2">
      <c r="A117"/>
      <c r="B117"/>
      <c r="C117"/>
      <c r="D117"/>
      <c r="E117"/>
      <c r="F117"/>
      <c r="G117"/>
      <c r="H117"/>
    </row>
    <row r="118" spans="1:8" ht="15" customHeight="1" x14ac:dyDescent="0.2">
      <c r="A118"/>
      <c r="B118"/>
      <c r="C118"/>
      <c r="D118"/>
      <c r="E118"/>
      <c r="F118"/>
      <c r="G118"/>
      <c r="H118"/>
    </row>
    <row r="119" spans="1:8" ht="15" customHeight="1" x14ac:dyDescent="0.2">
      <c r="A119"/>
      <c r="B119"/>
      <c r="C119"/>
      <c r="D119"/>
      <c r="E119"/>
      <c r="F119"/>
      <c r="G119"/>
      <c r="H119"/>
    </row>
    <row r="120" spans="1:8" ht="15" customHeight="1" x14ac:dyDescent="0.2">
      <c r="A120"/>
      <c r="B120"/>
      <c r="C120"/>
      <c r="D120"/>
      <c r="E120"/>
      <c r="F120"/>
      <c r="G120"/>
      <c r="H120"/>
    </row>
    <row r="121" spans="1:8" ht="15" customHeight="1" x14ac:dyDescent="0.2">
      <c r="A121"/>
      <c r="B121"/>
      <c r="C121"/>
      <c r="D121"/>
      <c r="E121"/>
      <c r="F121"/>
      <c r="G121"/>
      <c r="H121"/>
    </row>
    <row r="122" spans="1:8" ht="15" customHeight="1" x14ac:dyDescent="0.2">
      <c r="A122"/>
      <c r="B122"/>
      <c r="C122"/>
      <c r="D122"/>
      <c r="E122"/>
      <c r="F122"/>
      <c r="G122"/>
      <c r="H122"/>
    </row>
    <row r="123" spans="1:8" ht="15" customHeight="1" x14ac:dyDescent="0.2">
      <c r="A123"/>
      <c r="B123"/>
      <c r="C123"/>
      <c r="D123"/>
      <c r="E123"/>
      <c r="F123"/>
      <c r="G123"/>
      <c r="H123"/>
    </row>
    <row r="124" spans="1:8" ht="15" customHeight="1" x14ac:dyDescent="0.2">
      <c r="A124"/>
      <c r="B124"/>
      <c r="C124"/>
      <c r="D124"/>
      <c r="E124"/>
      <c r="F124"/>
      <c r="G124"/>
      <c r="H124"/>
    </row>
    <row r="125" spans="1:8" ht="15" customHeight="1" x14ac:dyDescent="0.2">
      <c r="A125"/>
      <c r="B125"/>
      <c r="C125"/>
      <c r="D125"/>
      <c r="E125"/>
      <c r="F125"/>
      <c r="G125"/>
      <c r="H125"/>
    </row>
    <row r="126" spans="1:8" ht="15" customHeight="1" x14ac:dyDescent="0.2">
      <c r="A126"/>
      <c r="B126"/>
      <c r="C126"/>
      <c r="D126"/>
      <c r="E126"/>
      <c r="F126"/>
      <c r="G126"/>
      <c r="H126"/>
    </row>
    <row r="127" spans="1:8" ht="15" customHeight="1" x14ac:dyDescent="0.2">
      <c r="A127"/>
      <c r="B127"/>
      <c r="C127"/>
      <c r="D127"/>
      <c r="E127"/>
      <c r="F127"/>
      <c r="G127"/>
      <c r="H127"/>
    </row>
    <row r="128" spans="1:8" ht="15" customHeight="1" x14ac:dyDescent="0.2">
      <c r="A128"/>
      <c r="B128"/>
      <c r="C128"/>
      <c r="D128"/>
      <c r="E128"/>
      <c r="F128"/>
      <c r="G128"/>
      <c r="H128"/>
    </row>
    <row r="129" spans="1:8" ht="15" customHeight="1" x14ac:dyDescent="0.2">
      <c r="A129"/>
      <c r="B129"/>
      <c r="C129"/>
      <c r="D129"/>
      <c r="E129"/>
      <c r="F129"/>
      <c r="G129"/>
      <c r="H129"/>
    </row>
    <row r="130" spans="1:8" ht="15" customHeight="1" x14ac:dyDescent="0.2">
      <c r="A130"/>
      <c r="B130"/>
      <c r="C130"/>
      <c r="D130"/>
      <c r="E130"/>
      <c r="F130"/>
      <c r="G130"/>
      <c r="H130"/>
    </row>
    <row r="131" spans="1:8" ht="15" customHeight="1" x14ac:dyDescent="0.2">
      <c r="A131"/>
      <c r="B131"/>
      <c r="C131"/>
      <c r="D131"/>
      <c r="E131"/>
      <c r="F131"/>
      <c r="G131"/>
      <c r="H131"/>
    </row>
    <row r="132" spans="1:8" ht="15" customHeight="1" x14ac:dyDescent="0.2">
      <c r="A132"/>
      <c r="B132"/>
      <c r="C132"/>
      <c r="D132"/>
      <c r="E132"/>
      <c r="F132"/>
      <c r="G132"/>
      <c r="H132"/>
    </row>
    <row r="133" spans="1:8" ht="15" customHeight="1" x14ac:dyDescent="0.2">
      <c r="A133"/>
      <c r="B133"/>
      <c r="C133"/>
      <c r="D133"/>
      <c r="E133"/>
      <c r="F133"/>
      <c r="G133"/>
      <c r="H133"/>
    </row>
    <row r="134" spans="1:8" ht="15" customHeight="1" x14ac:dyDescent="0.2">
      <c r="A134"/>
      <c r="B134"/>
      <c r="C134"/>
      <c r="D134"/>
      <c r="E134"/>
      <c r="F134"/>
      <c r="G134"/>
      <c r="H134"/>
    </row>
    <row r="135" spans="1:8" ht="15" customHeight="1" x14ac:dyDescent="0.2">
      <c r="A135"/>
      <c r="B135"/>
      <c r="C135"/>
      <c r="D135"/>
      <c r="E135"/>
      <c r="F135"/>
      <c r="G135"/>
      <c r="H135"/>
    </row>
    <row r="136" spans="1:8" ht="15" customHeight="1" x14ac:dyDescent="0.2">
      <c r="A136"/>
      <c r="B136"/>
      <c r="C136"/>
      <c r="D136"/>
      <c r="E136"/>
      <c r="F136"/>
      <c r="G136"/>
      <c r="H136"/>
    </row>
    <row r="137" spans="1:8" ht="15" customHeight="1" x14ac:dyDescent="0.2">
      <c r="A137"/>
      <c r="B137"/>
      <c r="C137"/>
      <c r="D137"/>
      <c r="E137"/>
      <c r="F137"/>
      <c r="G137"/>
      <c r="H137"/>
    </row>
    <row r="138" spans="1:8" ht="15" customHeight="1" x14ac:dyDescent="0.2">
      <c r="A138"/>
      <c r="B138"/>
      <c r="C138"/>
      <c r="D138"/>
      <c r="E138"/>
      <c r="F138"/>
      <c r="G138"/>
      <c r="H138"/>
    </row>
    <row r="139" spans="1:8" ht="15" customHeight="1" x14ac:dyDescent="0.2">
      <c r="A139"/>
      <c r="B139"/>
      <c r="C139"/>
      <c r="D139"/>
      <c r="E139"/>
      <c r="F139"/>
      <c r="G139"/>
      <c r="H139"/>
    </row>
    <row r="140" spans="1:8" ht="15" customHeight="1" x14ac:dyDescent="0.2">
      <c r="A140"/>
      <c r="B140"/>
      <c r="C140"/>
      <c r="D140"/>
      <c r="E140"/>
      <c r="F140"/>
      <c r="G140"/>
      <c r="H140"/>
    </row>
    <row r="141" spans="1:8" ht="15" customHeight="1" x14ac:dyDescent="0.2">
      <c r="A141"/>
      <c r="B141"/>
      <c r="C141"/>
      <c r="D141"/>
      <c r="E141"/>
      <c r="F141"/>
      <c r="G141"/>
      <c r="H141"/>
    </row>
    <row r="142" spans="1:8" ht="15" customHeight="1" x14ac:dyDescent="0.2">
      <c r="A142"/>
      <c r="B142"/>
      <c r="C142"/>
      <c r="D142"/>
      <c r="E142"/>
      <c r="F142"/>
      <c r="G142"/>
      <c r="H142"/>
    </row>
    <row r="143" spans="1:8" ht="15" customHeight="1" x14ac:dyDescent="0.2">
      <c r="A143"/>
      <c r="B143"/>
      <c r="C143"/>
      <c r="D143"/>
      <c r="E143"/>
      <c r="F143"/>
      <c r="G143"/>
      <c r="H143"/>
    </row>
    <row r="144" spans="1:8" ht="15" customHeight="1" x14ac:dyDescent="0.2">
      <c r="A144"/>
      <c r="B144"/>
      <c r="C144"/>
      <c r="D144"/>
      <c r="E144"/>
      <c r="F144"/>
      <c r="G144"/>
      <c r="H144"/>
    </row>
    <row r="145" spans="1:8" ht="15" customHeight="1" x14ac:dyDescent="0.2">
      <c r="A145"/>
      <c r="B145"/>
      <c r="C145"/>
      <c r="D145"/>
      <c r="E145"/>
      <c r="F145"/>
      <c r="G145"/>
      <c r="H145"/>
    </row>
    <row r="146" spans="1:8" ht="15" customHeight="1" x14ac:dyDescent="0.2">
      <c r="A146"/>
      <c r="B146"/>
      <c r="C146"/>
      <c r="D146"/>
      <c r="E146"/>
      <c r="F146"/>
      <c r="G146"/>
      <c r="H146"/>
    </row>
    <row r="147" spans="1:8" ht="15" customHeight="1" x14ac:dyDescent="0.2">
      <c r="A147"/>
      <c r="B147"/>
      <c r="C147"/>
      <c r="D147"/>
      <c r="E147"/>
      <c r="F147"/>
      <c r="G147"/>
      <c r="H147"/>
    </row>
    <row r="148" spans="1:8" ht="15" customHeight="1" x14ac:dyDescent="0.2">
      <c r="A148"/>
      <c r="B148"/>
      <c r="C148"/>
      <c r="D148"/>
      <c r="E148"/>
      <c r="F148"/>
      <c r="G148"/>
      <c r="H148"/>
    </row>
    <row r="149" spans="1:8" ht="15" customHeight="1" x14ac:dyDescent="0.2">
      <c r="A149"/>
      <c r="B149"/>
      <c r="C149"/>
      <c r="D149"/>
      <c r="E149"/>
      <c r="F149"/>
      <c r="G149"/>
      <c r="H149"/>
    </row>
    <row r="150" spans="1:8" ht="15" customHeight="1" x14ac:dyDescent="0.2">
      <c r="A150"/>
      <c r="B150"/>
      <c r="C150"/>
      <c r="D150"/>
      <c r="E150"/>
      <c r="F150"/>
      <c r="G150"/>
      <c r="H150"/>
    </row>
    <row r="151" spans="1:8" ht="15" customHeight="1" x14ac:dyDescent="0.2">
      <c r="A151"/>
      <c r="B151"/>
      <c r="C151"/>
      <c r="D151"/>
      <c r="E151"/>
      <c r="F151"/>
      <c r="G151"/>
      <c r="H151"/>
    </row>
    <row r="152" spans="1:8" ht="15" customHeight="1" x14ac:dyDescent="0.2">
      <c r="A152"/>
      <c r="B152"/>
      <c r="C152"/>
      <c r="D152"/>
      <c r="E152"/>
      <c r="F152"/>
      <c r="G152"/>
      <c r="H152"/>
    </row>
    <row r="153" spans="1:8" ht="15" customHeight="1" x14ac:dyDescent="0.2">
      <c r="A153"/>
      <c r="B153"/>
      <c r="C153"/>
      <c r="D153"/>
      <c r="E153"/>
      <c r="F153"/>
      <c r="G153"/>
      <c r="H153"/>
    </row>
    <row r="154" spans="1:8" ht="15" customHeight="1" x14ac:dyDescent="0.2">
      <c r="A154"/>
      <c r="B154"/>
      <c r="C154"/>
      <c r="D154"/>
      <c r="E154"/>
      <c r="F154"/>
      <c r="G154"/>
      <c r="H154"/>
    </row>
    <row r="155" spans="1:8" ht="15" customHeight="1" x14ac:dyDescent="0.2">
      <c r="A155"/>
      <c r="B155"/>
      <c r="C155"/>
      <c r="D155"/>
      <c r="E155"/>
      <c r="F155"/>
      <c r="G155"/>
      <c r="H155"/>
    </row>
    <row r="156" spans="1:8" ht="15" customHeight="1" x14ac:dyDescent="0.2">
      <c r="A156"/>
      <c r="B156"/>
      <c r="C156"/>
      <c r="D156"/>
      <c r="E156"/>
      <c r="F156"/>
      <c r="G156"/>
      <c r="H156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6">
    <tabColor indexed="12"/>
  </sheetPr>
  <dimension ref="A1:H55"/>
  <sheetViews>
    <sheetView workbookViewId="0"/>
  </sheetViews>
  <sheetFormatPr defaultRowHeight="15" customHeight="1" x14ac:dyDescent="0.2"/>
  <cols>
    <col min="1" max="2" width="5.88671875" style="2" customWidth="1"/>
    <col min="3" max="3" width="36.109375" style="2" customWidth="1"/>
    <col min="4" max="8" width="9.44140625" style="2" customWidth="1"/>
    <col min="9" max="16384" width="8.88671875" style="2"/>
  </cols>
  <sheetData>
    <row r="1" spans="1:8" ht="15" customHeight="1" x14ac:dyDescent="0.3">
      <c r="A1" s="383"/>
      <c r="B1" s="383"/>
      <c r="C1" s="383"/>
      <c r="D1" s="383"/>
      <c r="E1" s="383"/>
      <c r="F1" s="383"/>
      <c r="G1" s="383"/>
      <c r="H1" s="383"/>
    </row>
    <row r="3" spans="1:8" x14ac:dyDescent="0.2">
      <c r="A3"/>
      <c r="B3"/>
      <c r="C3"/>
      <c r="D3"/>
      <c r="E3"/>
      <c r="F3"/>
      <c r="G3"/>
      <c r="H3"/>
    </row>
    <row r="4" spans="1:8" x14ac:dyDescent="0.2">
      <c r="A4"/>
      <c r="B4"/>
      <c r="C4"/>
      <c r="D4"/>
      <c r="E4"/>
      <c r="F4"/>
      <c r="G4"/>
      <c r="H4"/>
    </row>
    <row r="5" spans="1:8" x14ac:dyDescent="0.2">
      <c r="A5"/>
      <c r="B5"/>
      <c r="C5"/>
      <c r="D5"/>
      <c r="E5"/>
      <c r="F5"/>
      <c r="G5"/>
      <c r="H5"/>
    </row>
    <row r="6" spans="1:8" x14ac:dyDescent="0.2">
      <c r="A6"/>
      <c r="B6"/>
      <c r="C6"/>
      <c r="D6"/>
      <c r="E6"/>
      <c r="F6"/>
      <c r="G6"/>
      <c r="H6"/>
    </row>
    <row r="7" spans="1:8" x14ac:dyDescent="0.2">
      <c r="A7"/>
      <c r="B7"/>
      <c r="C7"/>
      <c r="D7"/>
      <c r="E7"/>
      <c r="F7"/>
      <c r="G7"/>
      <c r="H7"/>
    </row>
    <row r="8" spans="1:8" x14ac:dyDescent="0.2">
      <c r="A8"/>
      <c r="B8"/>
      <c r="C8"/>
      <c r="D8"/>
      <c r="E8"/>
      <c r="F8"/>
      <c r="G8"/>
      <c r="H8"/>
    </row>
    <row r="9" spans="1:8" x14ac:dyDescent="0.2">
      <c r="A9"/>
      <c r="B9"/>
      <c r="C9"/>
      <c r="D9"/>
      <c r="E9"/>
      <c r="F9"/>
      <c r="G9"/>
      <c r="H9"/>
    </row>
    <row r="10" spans="1:8" x14ac:dyDescent="0.2">
      <c r="A10"/>
      <c r="B10"/>
      <c r="C10"/>
      <c r="D10"/>
      <c r="E10"/>
      <c r="F10"/>
      <c r="G10"/>
      <c r="H10"/>
    </row>
    <row r="11" spans="1:8" x14ac:dyDescent="0.2">
      <c r="A11"/>
      <c r="B11"/>
      <c r="C11"/>
      <c r="D11"/>
      <c r="E11"/>
      <c r="F11"/>
      <c r="G11"/>
      <c r="H11"/>
    </row>
    <row r="12" spans="1:8" x14ac:dyDescent="0.2">
      <c r="A12"/>
      <c r="B12"/>
      <c r="C12"/>
      <c r="D12"/>
      <c r="E12"/>
      <c r="F12"/>
      <c r="G12"/>
      <c r="H12"/>
    </row>
    <row r="13" spans="1:8" x14ac:dyDescent="0.2">
      <c r="A13"/>
      <c r="B13"/>
      <c r="C13"/>
      <c r="D13"/>
      <c r="E13"/>
      <c r="F13"/>
      <c r="G13"/>
      <c r="H13"/>
    </row>
    <row r="14" spans="1:8" x14ac:dyDescent="0.2">
      <c r="A14"/>
      <c r="B14"/>
      <c r="C14"/>
      <c r="D14"/>
      <c r="E14"/>
      <c r="F14"/>
      <c r="G14"/>
      <c r="H14"/>
    </row>
    <row r="15" spans="1:8" x14ac:dyDescent="0.2">
      <c r="A15"/>
      <c r="B15"/>
      <c r="C15"/>
      <c r="D15"/>
      <c r="E15"/>
      <c r="F15"/>
      <c r="G15"/>
      <c r="H15"/>
    </row>
    <row r="16" spans="1:8" x14ac:dyDescent="0.2">
      <c r="A16"/>
      <c r="B16"/>
      <c r="C16"/>
      <c r="D16"/>
      <c r="E16"/>
      <c r="F16"/>
      <c r="G16"/>
      <c r="H16"/>
    </row>
    <row r="17" spans="1:8" x14ac:dyDescent="0.2">
      <c r="A17"/>
      <c r="B17"/>
      <c r="C17"/>
      <c r="D17"/>
      <c r="E17"/>
      <c r="F17"/>
      <c r="G17"/>
      <c r="H17"/>
    </row>
    <row r="18" spans="1:8" x14ac:dyDescent="0.2">
      <c r="A18"/>
      <c r="B18"/>
      <c r="C18"/>
      <c r="D18"/>
      <c r="E18"/>
      <c r="F18"/>
      <c r="G18"/>
      <c r="H18"/>
    </row>
    <row r="19" spans="1:8" x14ac:dyDescent="0.2">
      <c r="A19"/>
      <c r="B19"/>
      <c r="C19"/>
      <c r="D19"/>
      <c r="E19"/>
      <c r="F19"/>
      <c r="G19"/>
      <c r="H19"/>
    </row>
    <row r="20" spans="1:8" x14ac:dyDescent="0.2">
      <c r="A20"/>
      <c r="B20"/>
      <c r="C20"/>
      <c r="D20"/>
      <c r="E20"/>
      <c r="F20"/>
      <c r="G20"/>
      <c r="H20"/>
    </row>
    <row r="21" spans="1:8" x14ac:dyDescent="0.2">
      <c r="A21"/>
      <c r="B21"/>
      <c r="C21"/>
      <c r="D21"/>
      <c r="E21"/>
      <c r="F21"/>
      <c r="G21"/>
      <c r="H21"/>
    </row>
    <row r="22" spans="1:8" x14ac:dyDescent="0.2">
      <c r="A22"/>
      <c r="B22"/>
      <c r="C22"/>
      <c r="D22"/>
      <c r="E22"/>
      <c r="F22"/>
      <c r="G22"/>
      <c r="H22"/>
    </row>
    <row r="23" spans="1:8" x14ac:dyDescent="0.2">
      <c r="A23"/>
      <c r="B23"/>
      <c r="C23"/>
      <c r="D23"/>
      <c r="E23"/>
      <c r="F23"/>
      <c r="G23"/>
      <c r="H23"/>
    </row>
    <row r="24" spans="1:8" x14ac:dyDescent="0.2">
      <c r="A24"/>
      <c r="B24"/>
      <c r="C24"/>
      <c r="D24"/>
      <c r="E24"/>
      <c r="F24"/>
      <c r="G24"/>
      <c r="H24"/>
    </row>
    <row r="25" spans="1:8" x14ac:dyDescent="0.2">
      <c r="A25"/>
      <c r="B25"/>
      <c r="C25"/>
      <c r="D25"/>
      <c r="E25"/>
      <c r="F25"/>
      <c r="G25"/>
      <c r="H25"/>
    </row>
    <row r="26" spans="1:8" x14ac:dyDescent="0.2">
      <c r="A26"/>
      <c r="B26"/>
      <c r="C26"/>
      <c r="D26"/>
      <c r="E26"/>
      <c r="F26"/>
      <c r="G26"/>
      <c r="H26"/>
    </row>
    <row r="27" spans="1:8" x14ac:dyDescent="0.2">
      <c r="A27"/>
      <c r="B27"/>
      <c r="C27"/>
      <c r="D27"/>
      <c r="E27"/>
      <c r="F27"/>
      <c r="G27"/>
      <c r="H27"/>
    </row>
    <row r="28" spans="1:8" x14ac:dyDescent="0.2">
      <c r="A28"/>
      <c r="B28"/>
      <c r="C28"/>
      <c r="D28"/>
      <c r="E28"/>
      <c r="F28"/>
      <c r="G28"/>
      <c r="H28"/>
    </row>
    <row r="29" spans="1:8" x14ac:dyDescent="0.2">
      <c r="A29"/>
      <c r="B29"/>
      <c r="C29"/>
      <c r="D29"/>
      <c r="E29"/>
      <c r="F29"/>
      <c r="G29"/>
      <c r="H29"/>
    </row>
    <row r="30" spans="1:8" x14ac:dyDescent="0.2">
      <c r="A30"/>
      <c r="B30"/>
      <c r="C30"/>
      <c r="D30"/>
      <c r="E30"/>
      <c r="F30"/>
      <c r="G30"/>
      <c r="H30"/>
    </row>
    <row r="31" spans="1:8" x14ac:dyDescent="0.2">
      <c r="A31"/>
      <c r="B31"/>
      <c r="C31"/>
      <c r="D31"/>
      <c r="E31"/>
      <c r="F31"/>
      <c r="G31"/>
      <c r="H31"/>
    </row>
    <row r="32" spans="1:8" x14ac:dyDescent="0.2">
      <c r="A32"/>
      <c r="B32"/>
      <c r="C32"/>
      <c r="D32"/>
      <c r="E32"/>
      <c r="F32"/>
      <c r="G32"/>
      <c r="H32"/>
    </row>
    <row r="33" spans="1:8" x14ac:dyDescent="0.2">
      <c r="A33"/>
      <c r="B33"/>
      <c r="C33"/>
      <c r="D33"/>
      <c r="E33"/>
      <c r="F33"/>
      <c r="G33"/>
      <c r="H33"/>
    </row>
    <row r="34" spans="1:8" x14ac:dyDescent="0.2">
      <c r="A34"/>
      <c r="B34"/>
      <c r="C34"/>
      <c r="D34"/>
      <c r="E34"/>
      <c r="F34"/>
      <c r="G34"/>
      <c r="H34"/>
    </row>
    <row r="35" spans="1:8" x14ac:dyDescent="0.2">
      <c r="A35"/>
      <c r="B35"/>
      <c r="C35"/>
      <c r="D35"/>
      <c r="E35"/>
      <c r="F35"/>
      <c r="G35"/>
      <c r="H35"/>
    </row>
    <row r="36" spans="1:8" x14ac:dyDescent="0.2">
      <c r="A36"/>
      <c r="B36"/>
      <c r="C36"/>
      <c r="D36"/>
      <c r="E36"/>
      <c r="F36"/>
      <c r="G36"/>
      <c r="H36"/>
    </row>
    <row r="37" spans="1:8" x14ac:dyDescent="0.2">
      <c r="A37"/>
      <c r="B37"/>
      <c r="C37"/>
      <c r="D37"/>
      <c r="E37"/>
      <c r="F37"/>
      <c r="G37"/>
      <c r="H37"/>
    </row>
    <row r="38" spans="1:8" x14ac:dyDescent="0.2">
      <c r="A38"/>
      <c r="B38"/>
      <c r="C38"/>
      <c r="D38"/>
      <c r="E38"/>
      <c r="F38"/>
      <c r="G38"/>
      <c r="H38"/>
    </row>
    <row r="39" spans="1:8" x14ac:dyDescent="0.2">
      <c r="A39"/>
      <c r="B39"/>
      <c r="C39"/>
      <c r="D39"/>
      <c r="E39"/>
      <c r="F39"/>
      <c r="G39"/>
      <c r="H39"/>
    </row>
    <row r="40" spans="1:8" x14ac:dyDescent="0.2">
      <c r="A40"/>
      <c r="B40"/>
      <c r="C40"/>
      <c r="D40"/>
      <c r="E40"/>
      <c r="F40"/>
      <c r="G40"/>
      <c r="H40"/>
    </row>
    <row r="41" spans="1:8" x14ac:dyDescent="0.2">
      <c r="A41"/>
      <c r="B41"/>
      <c r="C41"/>
      <c r="D41"/>
      <c r="E41"/>
      <c r="F41"/>
      <c r="G41"/>
      <c r="H41"/>
    </row>
    <row r="42" spans="1:8" x14ac:dyDescent="0.2">
      <c r="A42"/>
      <c r="B42"/>
      <c r="C42"/>
      <c r="D42"/>
      <c r="E42"/>
      <c r="F42"/>
      <c r="G42"/>
      <c r="H42"/>
    </row>
    <row r="43" spans="1:8" x14ac:dyDescent="0.2">
      <c r="A43"/>
      <c r="B43"/>
      <c r="C43"/>
      <c r="D43"/>
      <c r="E43"/>
      <c r="F43"/>
      <c r="G43"/>
      <c r="H43"/>
    </row>
    <row r="44" spans="1:8" x14ac:dyDescent="0.2">
      <c r="A44"/>
      <c r="B44"/>
      <c r="C44"/>
      <c r="D44"/>
      <c r="E44"/>
      <c r="F44"/>
      <c r="G44"/>
      <c r="H44"/>
    </row>
    <row r="45" spans="1:8" x14ac:dyDescent="0.2">
      <c r="A45"/>
      <c r="B45"/>
      <c r="C45"/>
      <c r="D45"/>
      <c r="E45"/>
      <c r="F45"/>
      <c r="G45"/>
      <c r="H45"/>
    </row>
    <row r="46" spans="1:8" x14ac:dyDescent="0.2">
      <c r="A46"/>
      <c r="B46"/>
      <c r="C46"/>
      <c r="D46"/>
      <c r="E46"/>
      <c r="F46"/>
      <c r="G46"/>
      <c r="H46"/>
    </row>
    <row r="47" spans="1:8" x14ac:dyDescent="0.2">
      <c r="A47"/>
      <c r="B47"/>
      <c r="C47"/>
      <c r="D47"/>
      <c r="E47"/>
      <c r="F47"/>
      <c r="G47"/>
      <c r="H47"/>
    </row>
    <row r="48" spans="1:8" x14ac:dyDescent="0.2">
      <c r="A48"/>
      <c r="B48"/>
      <c r="C48"/>
      <c r="D48"/>
      <c r="E48"/>
      <c r="F48"/>
      <c r="G48"/>
      <c r="H48"/>
    </row>
    <row r="49" spans="1:8" x14ac:dyDescent="0.2">
      <c r="A49"/>
      <c r="B49"/>
      <c r="C49"/>
      <c r="D49" s="387"/>
      <c r="E49"/>
      <c r="F49"/>
      <c r="G49"/>
      <c r="H49"/>
    </row>
    <row r="50" spans="1:8" x14ac:dyDescent="0.2">
      <c r="A50" s="6"/>
      <c r="B50" s="7"/>
      <c r="C50" s="7"/>
      <c r="D50" s="6"/>
      <c r="E50" s="6"/>
      <c r="F50" s="6"/>
      <c r="G50" s="7"/>
      <c r="H50" s="6"/>
    </row>
    <row r="51" spans="1:8" x14ac:dyDescent="0.2">
      <c r="A51" s="6"/>
      <c r="B51" s="7"/>
      <c r="C51" s="7"/>
      <c r="D51" s="6"/>
      <c r="E51" s="6"/>
      <c r="F51" s="6"/>
      <c r="G51" s="7"/>
      <c r="H51" s="6"/>
    </row>
    <row r="52" spans="1:8" x14ac:dyDescent="0.2">
      <c r="A52" s="6"/>
      <c r="B52" s="7"/>
      <c r="C52" s="7"/>
      <c r="D52" s="6"/>
      <c r="E52" s="6"/>
      <c r="F52" s="6"/>
      <c r="G52" s="7"/>
      <c r="H52" s="6"/>
    </row>
    <row r="53" spans="1:8" x14ac:dyDescent="0.2">
      <c r="A53" s="6"/>
      <c r="B53" s="7"/>
      <c r="C53" s="7"/>
      <c r="D53" s="6"/>
      <c r="E53" s="6"/>
      <c r="F53" s="6"/>
      <c r="G53" s="7"/>
      <c r="H53" s="6"/>
    </row>
    <row r="54" spans="1:8" x14ac:dyDescent="0.2">
      <c r="A54" s="6"/>
      <c r="B54" s="7"/>
      <c r="C54" s="7"/>
      <c r="D54" s="6"/>
      <c r="E54" s="6"/>
      <c r="F54" s="6"/>
      <c r="G54" s="7"/>
      <c r="H54" s="6"/>
    </row>
    <row r="55" spans="1:8" x14ac:dyDescent="0.2">
      <c r="A55" s="6"/>
      <c r="B55" s="7"/>
      <c r="C55" s="7"/>
      <c r="D55" s="6"/>
      <c r="E55" s="6"/>
      <c r="F55" s="6"/>
      <c r="G55" s="7"/>
      <c r="H55" s="6"/>
    </row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7">
    <tabColor indexed="12"/>
  </sheetPr>
  <dimension ref="A1:H50"/>
  <sheetViews>
    <sheetView workbookViewId="0"/>
  </sheetViews>
  <sheetFormatPr defaultRowHeight="15" customHeight="1" x14ac:dyDescent="0.2"/>
  <cols>
    <col min="1" max="2" width="5.88671875" style="2" customWidth="1"/>
    <col min="3" max="3" width="36.109375" style="2" customWidth="1"/>
    <col min="4" max="8" width="9.44140625" style="2" customWidth="1"/>
    <col min="9" max="16384" width="8.88671875" style="2"/>
  </cols>
  <sheetData>
    <row r="1" spans="1:8" ht="15" customHeight="1" x14ac:dyDescent="0.3">
      <c r="A1" s="384"/>
      <c r="B1" s="384"/>
      <c r="C1" s="384"/>
      <c r="D1" s="384"/>
      <c r="E1" s="384"/>
      <c r="F1" s="384"/>
      <c r="G1" s="384"/>
      <c r="H1" s="384"/>
    </row>
    <row r="3" spans="1:8" x14ac:dyDescent="0.2">
      <c r="A3"/>
      <c r="B3"/>
      <c r="C3"/>
      <c r="D3"/>
      <c r="E3"/>
      <c r="F3"/>
      <c r="G3"/>
      <c r="H3"/>
    </row>
    <row r="4" spans="1:8" x14ac:dyDescent="0.2">
      <c r="A4"/>
      <c r="B4"/>
      <c r="C4"/>
      <c r="D4"/>
      <c r="E4"/>
      <c r="F4"/>
      <c r="G4"/>
      <c r="H4"/>
    </row>
    <row r="5" spans="1:8" x14ac:dyDescent="0.2">
      <c r="A5"/>
      <c r="B5"/>
      <c r="C5"/>
      <c r="D5"/>
      <c r="E5"/>
      <c r="F5"/>
      <c r="G5"/>
      <c r="H5"/>
    </row>
    <row r="6" spans="1:8" x14ac:dyDescent="0.2">
      <c r="A6"/>
      <c r="B6"/>
      <c r="C6"/>
      <c r="D6"/>
      <c r="E6"/>
      <c r="F6"/>
      <c r="G6"/>
      <c r="H6"/>
    </row>
    <row r="7" spans="1:8" x14ac:dyDescent="0.2">
      <c r="A7"/>
      <c r="B7"/>
      <c r="C7"/>
      <c r="D7"/>
      <c r="E7"/>
      <c r="F7"/>
      <c r="G7"/>
      <c r="H7"/>
    </row>
    <row r="8" spans="1:8" x14ac:dyDescent="0.2">
      <c r="A8"/>
      <c r="B8"/>
      <c r="C8"/>
      <c r="D8"/>
      <c r="E8"/>
      <c r="F8"/>
      <c r="G8"/>
      <c r="H8"/>
    </row>
    <row r="9" spans="1:8" x14ac:dyDescent="0.2">
      <c r="A9"/>
      <c r="B9"/>
      <c r="C9"/>
      <c r="D9"/>
      <c r="E9"/>
      <c r="F9"/>
      <c r="G9"/>
      <c r="H9"/>
    </row>
    <row r="10" spans="1:8" x14ac:dyDescent="0.2">
      <c r="A10"/>
      <c r="B10"/>
      <c r="C10"/>
      <c r="D10"/>
      <c r="E10"/>
      <c r="F10"/>
      <c r="G10"/>
      <c r="H10"/>
    </row>
    <row r="11" spans="1:8" x14ac:dyDescent="0.2">
      <c r="A11"/>
      <c r="B11"/>
      <c r="C11"/>
      <c r="D11"/>
      <c r="E11"/>
      <c r="F11"/>
      <c r="G11"/>
      <c r="H11"/>
    </row>
    <row r="12" spans="1:8" x14ac:dyDescent="0.2">
      <c r="A12"/>
      <c r="B12"/>
      <c r="C12"/>
      <c r="D12"/>
      <c r="E12"/>
      <c r="F12"/>
      <c r="G12"/>
      <c r="H12"/>
    </row>
    <row r="13" spans="1:8" x14ac:dyDescent="0.2">
      <c r="A13"/>
      <c r="B13"/>
      <c r="C13"/>
      <c r="D13"/>
      <c r="E13"/>
      <c r="F13"/>
      <c r="G13"/>
      <c r="H13"/>
    </row>
    <row r="14" spans="1:8" x14ac:dyDescent="0.2">
      <c r="A14"/>
      <c r="B14"/>
      <c r="C14"/>
      <c r="D14"/>
      <c r="E14"/>
      <c r="F14"/>
      <c r="G14"/>
      <c r="H14"/>
    </row>
    <row r="15" spans="1:8" x14ac:dyDescent="0.2">
      <c r="A15"/>
      <c r="B15"/>
      <c r="C15"/>
      <c r="D15"/>
      <c r="E15"/>
      <c r="F15"/>
      <c r="G15"/>
      <c r="H15"/>
    </row>
    <row r="16" spans="1:8" x14ac:dyDescent="0.2">
      <c r="A16"/>
      <c r="B16"/>
      <c r="C16"/>
      <c r="D16"/>
      <c r="E16"/>
      <c r="F16"/>
      <c r="G16"/>
      <c r="H16"/>
    </row>
    <row r="17" spans="1:8" x14ac:dyDescent="0.2">
      <c r="A17"/>
      <c r="B17"/>
      <c r="C17"/>
      <c r="D17"/>
      <c r="E17"/>
      <c r="F17"/>
      <c r="G17"/>
      <c r="H17"/>
    </row>
    <row r="18" spans="1:8" x14ac:dyDescent="0.2">
      <c r="A18"/>
      <c r="B18"/>
      <c r="C18"/>
      <c r="D18"/>
      <c r="E18"/>
      <c r="F18"/>
      <c r="G18"/>
      <c r="H18"/>
    </row>
    <row r="19" spans="1:8" x14ac:dyDescent="0.2">
      <c r="A19"/>
      <c r="B19"/>
      <c r="C19"/>
      <c r="D19"/>
      <c r="E19"/>
      <c r="F19"/>
      <c r="G19"/>
      <c r="H19"/>
    </row>
    <row r="20" spans="1:8" x14ac:dyDescent="0.2">
      <c r="A20"/>
      <c r="B20"/>
      <c r="C20"/>
      <c r="D20"/>
      <c r="E20"/>
      <c r="F20"/>
      <c r="G20"/>
      <c r="H20"/>
    </row>
    <row r="21" spans="1:8" x14ac:dyDescent="0.2">
      <c r="A21"/>
      <c r="B21"/>
      <c r="C21"/>
      <c r="D21"/>
      <c r="E21"/>
      <c r="F21"/>
      <c r="G21"/>
      <c r="H21"/>
    </row>
    <row r="22" spans="1:8" x14ac:dyDescent="0.2">
      <c r="A22"/>
      <c r="B22"/>
      <c r="C22"/>
      <c r="D22"/>
      <c r="E22"/>
      <c r="F22"/>
      <c r="G22"/>
      <c r="H22"/>
    </row>
    <row r="23" spans="1:8" x14ac:dyDescent="0.2">
      <c r="A23"/>
      <c r="B23"/>
      <c r="C23"/>
      <c r="D23"/>
      <c r="E23"/>
      <c r="F23"/>
      <c r="G23"/>
      <c r="H23"/>
    </row>
    <row r="24" spans="1:8" x14ac:dyDescent="0.2">
      <c r="A24"/>
      <c r="B24"/>
      <c r="C24"/>
      <c r="D24"/>
      <c r="E24"/>
      <c r="F24"/>
      <c r="G24"/>
      <c r="H24"/>
    </row>
    <row r="25" spans="1:8" x14ac:dyDescent="0.2">
      <c r="A25"/>
      <c r="B25"/>
      <c r="C25"/>
      <c r="D25"/>
      <c r="E25"/>
      <c r="F25"/>
      <c r="G25"/>
      <c r="H25"/>
    </row>
    <row r="26" spans="1:8" x14ac:dyDescent="0.2">
      <c r="A26"/>
      <c r="B26"/>
      <c r="C26"/>
      <c r="D26"/>
      <c r="E26"/>
      <c r="F26"/>
      <c r="G26"/>
      <c r="H26"/>
    </row>
    <row r="27" spans="1:8" x14ac:dyDescent="0.2">
      <c r="A27"/>
      <c r="B27"/>
      <c r="C27"/>
      <c r="D27"/>
      <c r="E27"/>
      <c r="F27"/>
      <c r="G27"/>
      <c r="H27"/>
    </row>
    <row r="28" spans="1:8" x14ac:dyDescent="0.2">
      <c r="A28"/>
      <c r="B28"/>
      <c r="C28"/>
      <c r="D28"/>
      <c r="E28"/>
      <c r="F28"/>
      <c r="G28"/>
      <c r="H28"/>
    </row>
    <row r="29" spans="1:8" x14ac:dyDescent="0.2">
      <c r="A29"/>
      <c r="B29"/>
      <c r="C29"/>
      <c r="D29"/>
      <c r="E29"/>
      <c r="F29"/>
      <c r="G29"/>
      <c r="H29"/>
    </row>
    <row r="30" spans="1:8" x14ac:dyDescent="0.2">
      <c r="A30"/>
      <c r="B30"/>
      <c r="C30"/>
      <c r="D30"/>
      <c r="E30"/>
      <c r="F30"/>
      <c r="G30"/>
      <c r="H30"/>
    </row>
    <row r="31" spans="1:8" x14ac:dyDescent="0.2">
      <c r="A31"/>
      <c r="B31"/>
      <c r="C31"/>
      <c r="D31"/>
      <c r="E31"/>
      <c r="F31"/>
      <c r="G31"/>
      <c r="H31"/>
    </row>
    <row r="32" spans="1:8" x14ac:dyDescent="0.2">
      <c r="A32"/>
      <c r="B32"/>
      <c r="C32"/>
      <c r="D32"/>
      <c r="E32"/>
      <c r="F32"/>
      <c r="G32"/>
      <c r="H32"/>
    </row>
    <row r="33" spans="1:8" x14ac:dyDescent="0.2">
      <c r="A33"/>
      <c r="B33"/>
      <c r="C33"/>
      <c r="D33"/>
      <c r="E33"/>
      <c r="F33"/>
      <c r="G33"/>
      <c r="H33"/>
    </row>
    <row r="34" spans="1:8" x14ac:dyDescent="0.2">
      <c r="A34"/>
      <c r="B34"/>
      <c r="C34"/>
      <c r="D34"/>
      <c r="E34"/>
      <c r="F34"/>
      <c r="G34"/>
      <c r="H34"/>
    </row>
    <row r="35" spans="1:8" x14ac:dyDescent="0.2">
      <c r="A35"/>
      <c r="B35"/>
      <c r="C35"/>
      <c r="D35"/>
      <c r="E35"/>
      <c r="F35"/>
      <c r="G35"/>
      <c r="H35"/>
    </row>
    <row r="36" spans="1:8" x14ac:dyDescent="0.2">
      <c r="A36"/>
      <c r="B36"/>
      <c r="C36"/>
      <c r="D36"/>
      <c r="E36"/>
      <c r="F36"/>
      <c r="G36"/>
      <c r="H36"/>
    </row>
    <row r="37" spans="1:8" x14ac:dyDescent="0.2">
      <c r="A37"/>
      <c r="B37"/>
      <c r="C37"/>
      <c r="D37"/>
      <c r="E37"/>
      <c r="F37"/>
      <c r="G37"/>
      <c r="H37"/>
    </row>
    <row r="38" spans="1:8" x14ac:dyDescent="0.2">
      <c r="A38"/>
      <c r="B38"/>
      <c r="C38"/>
      <c r="D38"/>
      <c r="E38"/>
      <c r="F38"/>
      <c r="G38"/>
      <c r="H38"/>
    </row>
    <row r="39" spans="1:8" x14ac:dyDescent="0.2">
      <c r="A39"/>
      <c r="B39"/>
      <c r="C39"/>
      <c r="D39"/>
      <c r="E39"/>
      <c r="F39"/>
      <c r="G39"/>
      <c r="H39"/>
    </row>
    <row r="40" spans="1:8" x14ac:dyDescent="0.2">
      <c r="A40"/>
      <c r="B40"/>
      <c r="C40"/>
      <c r="D40"/>
      <c r="E40"/>
      <c r="F40"/>
      <c r="G40"/>
      <c r="H40"/>
    </row>
    <row r="41" spans="1:8" x14ac:dyDescent="0.2">
      <c r="A41"/>
      <c r="B41"/>
      <c r="C41"/>
      <c r="D41"/>
      <c r="E41"/>
      <c r="F41"/>
      <c r="G41"/>
      <c r="H41"/>
    </row>
    <row r="42" spans="1:8" x14ac:dyDescent="0.2">
      <c r="A42"/>
      <c r="B42"/>
      <c r="C42"/>
      <c r="D42"/>
      <c r="E42"/>
      <c r="F42"/>
      <c r="G42"/>
      <c r="H42"/>
    </row>
    <row r="43" spans="1:8" x14ac:dyDescent="0.2">
      <c r="A43"/>
      <c r="B43"/>
      <c r="C43"/>
      <c r="D43"/>
      <c r="E43"/>
      <c r="F43"/>
      <c r="G43"/>
      <c r="H43"/>
    </row>
    <row r="44" spans="1:8" x14ac:dyDescent="0.2">
      <c r="A44"/>
      <c r="B44"/>
      <c r="C44"/>
      <c r="D44"/>
      <c r="E44"/>
      <c r="F44"/>
      <c r="G44"/>
      <c r="H44"/>
    </row>
    <row r="45" spans="1:8" x14ac:dyDescent="0.2">
      <c r="A45" s="6"/>
      <c r="B45" s="7"/>
      <c r="C45" s="7"/>
      <c r="D45" s="6"/>
      <c r="E45" s="6"/>
      <c r="F45" s="6"/>
      <c r="G45" s="7"/>
      <c r="H45" s="6"/>
    </row>
    <row r="46" spans="1:8" x14ac:dyDescent="0.2">
      <c r="A46" s="6"/>
      <c r="B46" s="7"/>
      <c r="C46" s="7"/>
      <c r="D46" s="6"/>
      <c r="E46" s="6"/>
      <c r="F46" s="6"/>
      <c r="G46" s="7"/>
      <c r="H46" s="6"/>
    </row>
    <row r="47" spans="1:8" x14ac:dyDescent="0.2">
      <c r="A47" s="6"/>
      <c r="B47" s="7"/>
      <c r="C47" s="7"/>
      <c r="D47" s="6"/>
      <c r="E47" s="6"/>
      <c r="F47" s="6"/>
      <c r="G47" s="7"/>
      <c r="H47" s="6"/>
    </row>
    <row r="48" spans="1:8" x14ac:dyDescent="0.2">
      <c r="A48" s="6"/>
      <c r="B48" s="7"/>
      <c r="C48" s="7"/>
      <c r="D48" s="6"/>
      <c r="E48" s="6"/>
      <c r="F48" s="6"/>
      <c r="G48" s="7"/>
      <c r="H48" s="6"/>
    </row>
    <row r="49" spans="1:8" x14ac:dyDescent="0.2">
      <c r="A49" s="6"/>
      <c r="B49" s="7"/>
      <c r="C49" s="7"/>
      <c r="D49" s="6"/>
      <c r="E49" s="6"/>
      <c r="F49" s="6"/>
      <c r="G49" s="7"/>
      <c r="H49" s="6"/>
    </row>
    <row r="50" spans="1:8" x14ac:dyDescent="0.2">
      <c r="A50" s="6"/>
      <c r="B50" s="7"/>
      <c r="C50" s="7"/>
      <c r="D50" s="6"/>
      <c r="E50" s="6"/>
      <c r="F50" s="6"/>
      <c r="G50" s="7"/>
      <c r="H50" s="6"/>
    </row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9"/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>
    <pageSetUpPr fitToPage="1"/>
  </sheetPr>
  <dimension ref="A2:X47"/>
  <sheetViews>
    <sheetView showGridLines="0" zoomScaleNormal="100" workbookViewId="0"/>
  </sheetViews>
  <sheetFormatPr defaultColWidth="3.109375" defaultRowHeight="15.75" x14ac:dyDescent="0.25"/>
  <cols>
    <col min="1" max="2" width="3.109375" style="32"/>
    <col min="3" max="3" width="3.21875" style="32" customWidth="1"/>
    <col min="4" max="16" width="3.109375" style="32"/>
    <col min="17" max="17" width="4.33203125" style="32" customWidth="1"/>
    <col min="18" max="21" width="3.109375" style="32"/>
    <col min="22" max="22" width="2.5546875" style="32" customWidth="1"/>
    <col min="23" max="23" width="3.109375" style="32"/>
    <col min="24" max="24" width="10" style="32" customWidth="1"/>
    <col min="25" max="16384" width="3.109375" style="32"/>
  </cols>
  <sheetData>
    <row r="2" spans="1:24" ht="16.5" thickBot="1" x14ac:dyDescent="0.3">
      <c r="X2" s="392" t="s">
        <v>1615</v>
      </c>
    </row>
    <row r="3" spans="1:24" ht="21" customHeight="1" thickBot="1" x14ac:dyDescent="0.35">
      <c r="A3" s="63" t="str">
        <f>MID(Alapa!C23,1,1)</f>
        <v/>
      </c>
      <c r="B3" s="64" t="str">
        <f>MID(Alapa!C23,2,1)</f>
        <v/>
      </c>
      <c r="C3" s="64" t="str">
        <f>MID(Alapa!C23,3,1)</f>
        <v/>
      </c>
      <c r="D3" s="64" t="str">
        <f>MID(Alapa!C23,4,1)</f>
        <v/>
      </c>
      <c r="E3" s="64" t="str">
        <f>MID(Alapa!C23,5,1)</f>
        <v/>
      </c>
      <c r="F3" s="64" t="str">
        <f>MID(Alapa!C23,6,1)</f>
        <v/>
      </c>
      <c r="G3" s="64" t="str">
        <f>MID(Alapa!C23,7,1)</f>
        <v/>
      </c>
      <c r="H3" s="65" t="str">
        <f>MID(Alapa!C23,8,1)</f>
        <v/>
      </c>
      <c r="I3" s="63" t="str">
        <f>MID(Alapa!C23,10,1)</f>
        <v/>
      </c>
      <c r="J3" s="64" t="str">
        <f>MID(Alapa!C23,11,1)</f>
        <v/>
      </c>
      <c r="K3" s="64" t="str">
        <f>MID(Alapa!C23,12,1)</f>
        <v/>
      </c>
      <c r="L3" s="66" t="str">
        <f>MID(Alapa!C23,13,1)</f>
        <v/>
      </c>
      <c r="M3" s="63" t="str">
        <f>MID(Alapa!C23,15,1)</f>
        <v/>
      </c>
      <c r="N3" s="64" t="str">
        <f>MID(Alapa!C23,16,1)</f>
        <v/>
      </c>
      <c r="O3" s="66" t="str">
        <f>MID(Alapa!C23,17,1)</f>
        <v/>
      </c>
      <c r="P3" s="63" t="str">
        <f>MID(Alapa!C23,19,1)</f>
        <v/>
      </c>
      <c r="Q3" s="66" t="str">
        <f>MID(Alapa!C23,20,1)</f>
        <v/>
      </c>
      <c r="R3" s="67"/>
      <c r="S3" s="67"/>
      <c r="T3" s="67"/>
      <c r="U3" s="67"/>
      <c r="V3" s="67"/>
      <c r="W3" s="67"/>
      <c r="X3" s="33" t="s">
        <v>69</v>
      </c>
    </row>
    <row r="4" spans="1:24" x14ac:dyDescent="0.25">
      <c r="A4" s="68" t="str">
        <f>IF(Tartalom!G3=1,'Nyelv old'!E2,IF(Tartalom!G3=2,'Nyelv old'!F2,IF(Tartalom!$G$3=3,'Nyelv old'!G2,'Nyelv old'!H2)))</f>
        <v>Statisztikai számjele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7"/>
      <c r="S4" s="67"/>
      <c r="T4" s="67"/>
      <c r="U4" s="67"/>
      <c r="V4" s="67"/>
      <c r="W4" s="67"/>
    </row>
    <row r="5" spans="1:24" ht="16.5" thickBot="1" x14ac:dyDescent="0.3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</row>
    <row r="6" spans="1:24" ht="21" customHeight="1" thickBot="1" x14ac:dyDescent="0.35">
      <c r="A6" s="63" t="str">
        <f>MID(Alapa!C24,1,1)</f>
        <v/>
      </c>
      <c r="B6" s="63" t="str">
        <f>MID(Alapa!C24,2,1)</f>
        <v/>
      </c>
      <c r="C6" s="63" t="s">
        <v>621</v>
      </c>
      <c r="D6" s="63" t="str">
        <f>MID(Alapa!C24,4,1)</f>
        <v/>
      </c>
      <c r="E6" s="63" t="str">
        <f>MID(Alapa!C24,5,1)</f>
        <v/>
      </c>
      <c r="F6" s="63" t="s">
        <v>621</v>
      </c>
      <c r="G6" s="63" t="str">
        <f>MID(Alapa!C24,7,1)</f>
        <v/>
      </c>
      <c r="H6" s="63" t="str">
        <f>MID(Alapa!C24,8,1)</f>
        <v/>
      </c>
      <c r="I6" s="63" t="str">
        <f>MID(Alapa!C24,9,1)</f>
        <v/>
      </c>
      <c r="J6" s="63" t="str">
        <f>MID(Alapa!C24,10,1)</f>
        <v/>
      </c>
      <c r="K6" s="63" t="str">
        <f>MID(Alapa!C24,11,1)</f>
        <v/>
      </c>
      <c r="L6" s="70" t="str">
        <f>MID(Alapa!C24,12,1)</f>
        <v/>
      </c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</row>
    <row r="7" spans="1:24" x14ac:dyDescent="0.25">
      <c r="A7" s="68" t="str">
        <f>IF(Tartalom!G3=1,'Nyelv old'!E3,IF(Tartalom!G3=2,'Nyelv old'!F3,IF(Tartalom!G3=3,'Nyelv old'!G3,'Nyelv old'!H3)))</f>
        <v>Cégjegyzék száma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</row>
    <row r="8" spans="1:24" x14ac:dyDescent="0.25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</row>
    <row r="9" spans="1:24" x14ac:dyDescent="0.25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</row>
    <row r="10" spans="1:24" x14ac:dyDescent="0.25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</row>
    <row r="11" spans="1:24" x14ac:dyDescent="0.25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</row>
    <row r="12" spans="1:24" x14ac:dyDescent="0.25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</row>
    <row r="13" spans="1:24" ht="16.5" x14ac:dyDescent="0.3">
      <c r="A13" s="71" t="str">
        <f>IF(Tartalom!G3=1,'Nyelv old'!E4,IF(Tartalom!$G$3=2,'Nyelv old'!F4,IF(Tartalom!$G$3=3,'Nyelv old'!G4,'Nyelv old'!H4)))</f>
        <v>A vállalkozás megnevezése:</v>
      </c>
      <c r="B13" s="72"/>
      <c r="C13" s="72"/>
      <c r="D13" s="72"/>
      <c r="E13" s="72"/>
      <c r="F13" s="72"/>
      <c r="G13" s="72"/>
      <c r="H13" s="72">
        <f>Alapa!C17</f>
        <v>0</v>
      </c>
      <c r="I13" s="72"/>
      <c r="J13" s="67"/>
      <c r="K13" s="72"/>
      <c r="L13" s="72"/>
      <c r="M13" s="72"/>
      <c r="N13" s="72"/>
      <c r="O13" s="72"/>
      <c r="P13" s="67"/>
      <c r="Q13" s="73"/>
      <c r="R13" s="74"/>
      <c r="S13" s="74"/>
      <c r="T13" s="74"/>
      <c r="U13" s="74"/>
      <c r="V13" s="74"/>
      <c r="W13" s="74"/>
    </row>
    <row r="14" spans="1:24" x14ac:dyDescent="0.25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</row>
    <row r="15" spans="1:24" ht="16.5" x14ac:dyDescent="0.3">
      <c r="A15" s="71" t="str">
        <f>IF(Tartalom!$G$3=1,'Nyelv old'!E5,IF(Tartalom!$G$3=2,'Nyelv old'!F5,IF(Tartalom!$G$3=3,'Nyelv old'!G5,'Nyelv old'!H5)))</f>
        <v>A vállalkozás címe:</v>
      </c>
      <c r="B15" s="75"/>
      <c r="C15" s="75"/>
      <c r="D15" s="75"/>
      <c r="E15" s="75"/>
      <c r="F15" s="75"/>
      <c r="G15" s="75"/>
      <c r="H15" s="75" t="str">
        <f>CONCATENATE(Alapa!C18,IF(Alapa!C19=0,"",CONCATENATE(",     ",Alapa!C19)))</f>
        <v/>
      </c>
      <c r="I15" s="75"/>
      <c r="J15" s="67"/>
      <c r="K15" s="75"/>
      <c r="L15" s="75"/>
      <c r="M15" s="75"/>
      <c r="N15" s="75"/>
      <c r="O15" s="75"/>
      <c r="P15" s="67"/>
      <c r="Q15" s="67"/>
      <c r="R15" s="74"/>
      <c r="S15" s="74"/>
      <c r="T15" s="74"/>
      <c r="U15" s="74"/>
      <c r="V15" s="74"/>
      <c r="W15" s="74"/>
    </row>
    <row r="16" spans="1:24" x14ac:dyDescent="0.25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</row>
    <row r="17" spans="1:23" x14ac:dyDescent="0.25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</row>
    <row r="18" spans="1:23" x14ac:dyDescent="0.25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</row>
    <row r="19" spans="1:23" x14ac:dyDescent="0.25">
      <c r="A19" s="67"/>
      <c r="B19" s="67"/>
      <c r="C19" s="67"/>
      <c r="D19" s="67"/>
      <c r="E19" s="67"/>
      <c r="F19" s="67"/>
      <c r="G19" s="67"/>
      <c r="H19" s="76"/>
      <c r="I19" s="76"/>
      <c r="J19" s="67"/>
      <c r="K19" s="76"/>
      <c r="L19" s="76"/>
      <c r="M19" s="76"/>
      <c r="N19" s="76"/>
      <c r="O19" s="76"/>
      <c r="P19" s="67"/>
      <c r="Q19" s="67"/>
      <c r="R19" s="67"/>
      <c r="S19" s="67"/>
      <c r="T19" s="67"/>
      <c r="U19" s="67"/>
      <c r="V19" s="67"/>
      <c r="W19" s="67"/>
    </row>
    <row r="20" spans="1:23" ht="18" x14ac:dyDescent="0.25">
      <c r="A20" s="67"/>
      <c r="B20" s="67"/>
      <c r="C20" s="67"/>
      <c r="D20" s="67"/>
      <c r="E20" s="67"/>
      <c r="F20" s="67"/>
      <c r="G20" s="67"/>
      <c r="H20" s="77"/>
      <c r="I20" s="76"/>
      <c r="J20" s="76"/>
      <c r="K20" s="76"/>
      <c r="L20" s="76"/>
      <c r="M20" s="76"/>
      <c r="N20" s="76"/>
      <c r="O20" s="76"/>
      <c r="P20" s="67"/>
      <c r="Q20" s="67"/>
      <c r="R20" s="67"/>
      <c r="S20" s="67"/>
      <c r="T20" s="67"/>
      <c r="U20" s="67"/>
      <c r="V20" s="67"/>
      <c r="W20" s="67"/>
    </row>
    <row r="21" spans="1:23" ht="16.5" x14ac:dyDescent="0.3">
      <c r="A21" s="67"/>
      <c r="B21" s="67"/>
      <c r="C21" s="67"/>
      <c r="D21" s="67"/>
      <c r="E21" s="67"/>
      <c r="F21" s="67"/>
      <c r="G21" s="67"/>
      <c r="H21" s="76"/>
      <c r="I21" s="67"/>
      <c r="J21" s="76"/>
      <c r="K21" s="76"/>
      <c r="L21" s="76"/>
      <c r="M21" s="76"/>
      <c r="N21" s="76"/>
      <c r="O21" s="76"/>
      <c r="P21" s="40"/>
      <c r="Q21" s="67"/>
      <c r="R21" s="67"/>
      <c r="S21" s="67"/>
      <c r="T21" s="67"/>
      <c r="U21" s="67"/>
      <c r="V21" s="67"/>
      <c r="W21" s="67"/>
    </row>
    <row r="22" spans="1:23" x14ac:dyDescent="0.25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</row>
    <row r="23" spans="1:23" ht="12.75" customHeight="1" x14ac:dyDescent="0.25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</row>
    <row r="24" spans="1:23" ht="9" customHeight="1" x14ac:dyDescent="0.25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</row>
    <row r="25" spans="1:23" ht="24" customHeight="1" x14ac:dyDescent="0.35">
      <c r="A25" s="760" t="str">
        <f>IF(Tartalom!$G$3=1,Alapa!C11&amp;". évi",IF(Tartalom!$G$3=2,Alapa!C11,IF(Tartalom!$G$3=3,Alapa!C11,Alapa!C11)))</f>
        <v>. évi</v>
      </c>
      <c r="B25" s="761" t="str">
        <f>IF(Tartalom!$G$3=1,'Nyelv old'!F15,IF(Tartalom!$G$3=2,'Nyelv old'!G15,IF(Tartalom!$G$3=3,'Nyelv old'!H15,'Nyelv old'!I15)))</f>
        <v>BALANCE-SHEET</v>
      </c>
      <c r="C25" s="761" t="str">
        <f>IF(Tartalom!$G$3=1,'Nyelv old'!G15,IF(Tartalom!$G$3=2,'Nyelv old'!H15,IF(Tartalom!$G$3=3,'Nyelv old'!I15,'Nyelv old'!J15)))</f>
        <v>Bilanz</v>
      </c>
      <c r="D25" s="761">
        <f>IF(Tartalom!$G$3=1,'Nyelv old'!H15,IF(Tartalom!$G$3=2,'Nyelv old'!I15,IF(Tartalom!$G$3=3,'Nyelv old'!J15,'Nyelv old'!K15)))</f>
        <v>0</v>
      </c>
      <c r="E25" s="761">
        <f>IF(Tartalom!$G$3=1,'Nyelv old'!I15,IF(Tartalom!$G$3=2,'Nyelv old'!J15,IF(Tartalom!$G$3=3,'Nyelv old'!K15,'Nyelv old'!L15)))</f>
        <v>0</v>
      </c>
      <c r="F25" s="761">
        <f>IF(Tartalom!$G$3=1,'Nyelv old'!J15,IF(Tartalom!$G$3=2,'Nyelv old'!K15,IF(Tartalom!$G$3=3,'Nyelv old'!L15,'Nyelv old'!M15)))</f>
        <v>0</v>
      </c>
      <c r="G25" s="761">
        <f>IF(Tartalom!$G$3=1,'Nyelv old'!K15,IF(Tartalom!$G$3=2,'Nyelv old'!L15,IF(Tartalom!$G$3=3,'Nyelv old'!M15,'Nyelv old'!N15)))</f>
        <v>0</v>
      </c>
      <c r="H25" s="761">
        <f>IF(Tartalom!$G$3=1,'Nyelv old'!L15,IF(Tartalom!$G$3=2,'Nyelv old'!M15,IF(Tartalom!$G$3=3,'Nyelv old'!N15,'Nyelv old'!O15)))</f>
        <v>0</v>
      </c>
      <c r="I25" s="761">
        <f>IF(Tartalom!$G$3=1,'Nyelv old'!M15,IF(Tartalom!$G$3=2,'Nyelv old'!N15,IF(Tartalom!$G$3=3,'Nyelv old'!O15,'Nyelv old'!P15)))</f>
        <v>0</v>
      </c>
      <c r="J25" s="761">
        <f>IF(Tartalom!$G$3=1,'Nyelv old'!N15,IF(Tartalom!$G$3=2,'Nyelv old'!O15,IF(Tartalom!$G$3=3,'Nyelv old'!P15,'Nyelv old'!Q15)))</f>
        <v>0</v>
      </c>
      <c r="K25" s="761">
        <f>IF(Tartalom!$G$3=1,'Nyelv old'!O15,IF(Tartalom!$G$3=2,'Nyelv old'!P15,IF(Tartalom!$G$3=3,'Nyelv old'!Q15,'Nyelv old'!R15)))</f>
        <v>0</v>
      </c>
      <c r="L25" s="761">
        <f>IF(Tartalom!$G$3=1,'Nyelv old'!P15,IF(Tartalom!$G$3=2,'Nyelv old'!Q15,IF(Tartalom!$G$3=3,'Nyelv old'!R15,'Nyelv old'!S15)))</f>
        <v>0</v>
      </c>
      <c r="M25" s="761">
        <f>IF(Tartalom!$G$3=1,'Nyelv old'!Q15,IF(Tartalom!$G$3=2,'Nyelv old'!R15,IF(Tartalom!$G$3=3,'Nyelv old'!S15,'Nyelv old'!T15)))</f>
        <v>0</v>
      </c>
      <c r="N25" s="761">
        <f>IF(Tartalom!$G$3=1,'Nyelv old'!R15,IF(Tartalom!$G$3=2,'Nyelv old'!S15,IF(Tartalom!$G$3=3,'Nyelv old'!T15,'Nyelv old'!U15)))</f>
        <v>0</v>
      </c>
      <c r="O25" s="761">
        <f>IF(Tartalom!$G$3=1,'Nyelv old'!S15,IF(Tartalom!$G$3=2,'Nyelv old'!T15,IF(Tartalom!$G$3=3,'Nyelv old'!U15,'Nyelv old'!V15)))</f>
        <v>0</v>
      </c>
      <c r="P25" s="761">
        <f>IF(Tartalom!$G$3=1,'Nyelv old'!T15,IF(Tartalom!$G$3=2,'Nyelv old'!U15,IF(Tartalom!$G$3=3,'Nyelv old'!V15,'Nyelv old'!W15)))</f>
        <v>0</v>
      </c>
      <c r="Q25" s="761">
        <f>IF(Tartalom!$G$3=1,'Nyelv old'!U15,IF(Tartalom!$G$3=2,'Nyelv old'!V15,IF(Tartalom!$G$3=3,'Nyelv old'!W15,'Nyelv old'!X15)))</f>
        <v>0</v>
      </c>
      <c r="R25" s="761">
        <f>IF(Tartalom!$G$3=1,'Nyelv old'!V15,IF(Tartalom!$G$3=2,'Nyelv old'!W15,IF(Tartalom!$G$3=3,'Nyelv old'!X15,'Nyelv old'!Y15)))</f>
        <v>0</v>
      </c>
      <c r="S25" s="761">
        <f>IF(Tartalom!$G$3=1,'Nyelv old'!W15,IF(Tartalom!$G$3=2,'Nyelv old'!X15,IF(Tartalom!$G$3=3,'Nyelv old'!Y15,'Nyelv old'!Z15)))</f>
        <v>0</v>
      </c>
      <c r="T25" s="761">
        <f>IF(Tartalom!$G$3=1,'Nyelv old'!X15,IF(Tartalom!$G$3=2,'Nyelv old'!Y15,IF(Tartalom!$G$3=3,'Nyelv old'!Z15,'Nyelv old'!AA15)))</f>
        <v>0</v>
      </c>
      <c r="U25" s="761">
        <f>IF(Tartalom!$G$3=1,'Nyelv old'!Y15,IF(Tartalom!$G$3=2,'Nyelv old'!Z15,IF(Tartalom!$G$3=3,'Nyelv old'!AA15,'Nyelv old'!AB15)))</f>
        <v>0</v>
      </c>
      <c r="V25" s="761">
        <f>IF(Tartalom!$G$3=1,'Nyelv old'!Z15,IF(Tartalom!$G$3=2,'Nyelv old'!AA15,IF(Tartalom!$G$3=3,'Nyelv old'!AB15,'Nyelv old'!AC15)))</f>
        <v>0</v>
      </c>
      <c r="W25" s="761">
        <f>IF(Tartalom!$G$3=1,'Nyelv old'!AA15,IF(Tartalom!$G$3=2,'Nyelv old'!AB15,IF(Tartalom!$G$3=3,'Nyelv old'!AC15,'Nyelv old'!AD15)))</f>
        <v>0</v>
      </c>
    </row>
    <row r="26" spans="1:23" ht="8.25" customHeight="1" x14ac:dyDescent="0.25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</row>
    <row r="27" spans="1:23" ht="24" customHeight="1" x14ac:dyDescent="0.35">
      <c r="A27" s="760" t="str">
        <f>IF(Tartalom!G3=1,'Nyelv old'!E6,IF(Tartalom!$G$3=2,'Nyelv old'!F6,IF(Tartalom!$G$3=3,'Nyelv old'!G6,'Nyelv old'!H27)))</f>
        <v>Éves beszámoló</v>
      </c>
      <c r="B27" s="761"/>
      <c r="C27" s="761"/>
      <c r="D27" s="761"/>
      <c r="E27" s="761"/>
      <c r="F27" s="761"/>
      <c r="G27" s="761"/>
      <c r="H27" s="761"/>
      <c r="I27" s="761"/>
      <c r="J27" s="761"/>
      <c r="K27" s="761"/>
      <c r="L27" s="761"/>
      <c r="M27" s="761"/>
      <c r="N27" s="761"/>
      <c r="O27" s="761"/>
      <c r="P27" s="761"/>
      <c r="Q27" s="761"/>
      <c r="R27" s="761"/>
      <c r="S27" s="761"/>
      <c r="T27" s="761"/>
      <c r="U27" s="761"/>
      <c r="V27" s="761"/>
      <c r="W27" s="761"/>
    </row>
    <row r="28" spans="1:23" ht="12.75" customHeight="1" x14ac:dyDescent="0.25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11"/>
      <c r="L28" s="11"/>
      <c r="M28" s="11"/>
      <c r="N28" s="11"/>
      <c r="O28" s="11"/>
      <c r="P28" s="67"/>
      <c r="Q28" s="67"/>
      <c r="R28" s="67"/>
      <c r="S28" s="67"/>
      <c r="T28" s="67"/>
      <c r="U28" s="67"/>
      <c r="V28" s="67"/>
      <c r="W28" s="67"/>
    </row>
    <row r="29" spans="1:23" ht="12.75" customHeight="1" x14ac:dyDescent="0.25">
      <c r="A29" s="758" t="str">
        <f>IF(Tartalom!$G$3=1,'Nyelv old'!E37,IF(Tartalom!$G$3=2,'Nyelv old'!F37,IF(Tartalom!$G$3=3,'Nyelv old'!G37,'Nyelv old'!H37)))</f>
        <v xml:space="preserve">Beszámolási időszak: </v>
      </c>
      <c r="B29" s="763"/>
      <c r="C29" s="763"/>
      <c r="D29" s="763"/>
      <c r="E29" s="763"/>
      <c r="F29" s="763"/>
      <c r="G29" s="763"/>
      <c r="H29" s="763"/>
      <c r="I29" s="763"/>
      <c r="J29" s="763"/>
      <c r="K29" s="763"/>
      <c r="L29" s="763"/>
      <c r="M29" s="763"/>
      <c r="N29" s="763"/>
      <c r="O29" s="763"/>
      <c r="P29" s="763"/>
      <c r="Q29" s="763"/>
      <c r="R29" s="763"/>
      <c r="S29" s="763"/>
      <c r="T29" s="763"/>
      <c r="U29" s="763"/>
      <c r="V29" s="763"/>
      <c r="W29" s="763"/>
    </row>
    <row r="30" spans="1:23" x14ac:dyDescent="0.25">
      <c r="A30" s="67"/>
      <c r="B30" s="67"/>
      <c r="C30" s="67"/>
      <c r="D30" s="67"/>
      <c r="E30" s="67"/>
      <c r="F30" s="67"/>
      <c r="G30" s="67"/>
      <c r="H30" s="8"/>
      <c r="I30" s="8"/>
      <c r="J30" s="80"/>
      <c r="K30" s="11"/>
      <c r="L30" s="11"/>
      <c r="M30" s="11"/>
      <c r="N30" s="11"/>
      <c r="O30" s="11"/>
      <c r="P30" s="67"/>
      <c r="Q30" s="67"/>
      <c r="R30" s="67"/>
      <c r="S30" s="67"/>
      <c r="T30" s="67"/>
      <c r="U30" s="67"/>
      <c r="V30" s="67"/>
      <c r="W30" s="67"/>
    </row>
    <row r="31" spans="1:23" x14ac:dyDescent="0.25">
      <c r="A31" s="67"/>
      <c r="B31" s="67"/>
      <c r="C31" s="67"/>
      <c r="D31" s="67"/>
      <c r="E31" s="67"/>
      <c r="F31" s="67"/>
      <c r="G31" s="67"/>
      <c r="H31" s="8"/>
      <c r="I31" s="81"/>
      <c r="J31" s="81"/>
      <c r="K31" s="81"/>
      <c r="L31" s="81"/>
      <c r="M31" s="81"/>
      <c r="N31" s="81"/>
      <c r="O31" s="81"/>
      <c r="P31" s="67"/>
      <c r="Q31" s="67"/>
      <c r="R31" s="67"/>
      <c r="S31" s="67"/>
      <c r="T31" s="67"/>
      <c r="U31" s="67"/>
      <c r="V31" s="67"/>
      <c r="W31" s="67"/>
    </row>
    <row r="32" spans="1:23" x14ac:dyDescent="0.25">
      <c r="A32" s="764" t="str">
        <f>IF(Tartalom!$G$3=1,'Nyelv old'!E35,IF(Tartalom!$G$3=2,'Nyelv old'!F35,IF(Tartalom!$G$3=3,'Nyelv old'!G35,'Nyelv old'!H35)))</f>
        <v xml:space="preserve">Fordulónap: </v>
      </c>
      <c r="B32" s="761"/>
      <c r="C32" s="761"/>
      <c r="D32" s="761"/>
      <c r="E32" s="761"/>
      <c r="F32" s="761"/>
      <c r="G32" s="761"/>
      <c r="H32" s="761"/>
      <c r="I32" s="761"/>
      <c r="J32" s="761"/>
      <c r="K32" s="761"/>
      <c r="L32" s="761"/>
      <c r="M32" s="761"/>
      <c r="N32" s="761"/>
      <c r="O32" s="761"/>
      <c r="P32" s="761"/>
      <c r="Q32" s="761"/>
      <c r="R32" s="761"/>
      <c r="S32" s="761"/>
      <c r="T32" s="761"/>
      <c r="U32" s="761"/>
      <c r="V32" s="761"/>
      <c r="W32" s="761"/>
    </row>
    <row r="33" spans="1:23" x14ac:dyDescent="0.25">
      <c r="A33" s="67"/>
      <c r="B33" s="67"/>
      <c r="C33" s="67"/>
      <c r="D33" s="67"/>
      <c r="E33" s="67"/>
      <c r="F33" s="67"/>
      <c r="G33" s="67"/>
      <c r="H33" s="8"/>
      <c r="I33" s="8"/>
      <c r="J33" s="80"/>
      <c r="K33" s="11"/>
      <c r="L33" s="11"/>
      <c r="M33" s="11"/>
      <c r="N33" s="11"/>
      <c r="O33" s="11"/>
      <c r="P33" s="67"/>
      <c r="Q33" s="67"/>
      <c r="R33" s="67"/>
      <c r="S33" s="67"/>
      <c r="T33" s="67"/>
      <c r="U33" s="67"/>
      <c r="V33" s="67"/>
      <c r="W33" s="67"/>
    </row>
    <row r="34" spans="1:23" x14ac:dyDescent="0.25">
      <c r="A34" s="67"/>
      <c r="B34" s="67"/>
      <c r="C34" s="67"/>
      <c r="D34" s="67"/>
      <c r="E34" s="67"/>
      <c r="F34" s="67"/>
      <c r="G34" s="67"/>
      <c r="H34" s="67"/>
      <c r="I34" s="67"/>
      <c r="J34" s="80"/>
      <c r="K34" s="11"/>
      <c r="L34" s="11"/>
      <c r="M34" s="11"/>
      <c r="N34" s="11"/>
      <c r="O34" s="11"/>
      <c r="P34" s="67"/>
      <c r="Q34" s="67"/>
      <c r="R34" s="67"/>
      <c r="S34" s="67"/>
      <c r="T34" s="67"/>
      <c r="U34" s="67"/>
      <c r="V34" s="67"/>
      <c r="W34" s="67"/>
    </row>
    <row r="35" spans="1:23" x14ac:dyDescent="0.25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</row>
    <row r="36" spans="1:23" x14ac:dyDescent="0.25">
      <c r="A36" s="762" t="str">
        <f>IF(Alapa!$C$50="nem",(IF(Tartalom!G3=1,'Nyelv old'!$E$27,IF(Tartalom!G3=2,'Nyelv old'!$F$27,IF(Tartalom!G3=3,'Nyelv old'!$G$27,'Nyelv old'!$H$27)))),"")</f>
        <v/>
      </c>
      <c r="B36" s="762"/>
      <c r="C36" s="762"/>
      <c r="D36" s="762"/>
      <c r="E36" s="762"/>
      <c r="F36" s="762"/>
      <c r="G36" s="762"/>
      <c r="H36" s="762"/>
      <c r="I36" s="762"/>
      <c r="J36" s="762"/>
      <c r="K36" s="762"/>
      <c r="L36" s="762"/>
      <c r="M36" s="762"/>
      <c r="N36" s="762"/>
      <c r="O36" s="762"/>
      <c r="P36" s="762"/>
      <c r="Q36" s="762"/>
      <c r="R36" s="762"/>
      <c r="S36" s="762"/>
      <c r="T36" s="762"/>
      <c r="U36" s="762"/>
      <c r="V36" s="762"/>
      <c r="W36" s="762"/>
    </row>
    <row r="37" spans="1:23" x14ac:dyDescent="0.25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</row>
    <row r="38" spans="1:23" x14ac:dyDescent="0.25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</row>
    <row r="39" spans="1:23" x14ac:dyDescent="0.25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</row>
    <row r="40" spans="1:23" x14ac:dyDescent="0.25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</row>
    <row r="41" spans="1:23" x14ac:dyDescent="0.25">
      <c r="A41" s="83" t="str">
        <f>IF(Tartalom!G3=1,'Nyelv old'!E12,IF(Tartalom!G3=2,'Nyelv old'!F12,IF(Tartalom!G3=3,'Nyelv old'!G12,'Nyelv old'!H12)))</f>
        <v xml:space="preserve">Keltezés: ,  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</row>
    <row r="42" spans="1:23" x14ac:dyDescent="0.25">
      <c r="A42" s="83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</row>
    <row r="43" spans="1:23" x14ac:dyDescent="0.25">
      <c r="A43" s="83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</row>
    <row r="44" spans="1:23" x14ac:dyDescent="0.25">
      <c r="A44" s="83"/>
      <c r="B44" s="83"/>
      <c r="C44" s="83"/>
      <c r="D44" s="83"/>
      <c r="E44" s="83"/>
      <c r="F44" s="83"/>
      <c r="G44" s="83"/>
      <c r="H44" s="83"/>
      <c r="I44" s="83"/>
      <c r="J44" s="84"/>
      <c r="K44" s="84"/>
      <c r="L44" s="85"/>
      <c r="M44" s="85"/>
      <c r="N44" s="85"/>
      <c r="O44" s="85"/>
      <c r="P44" s="85"/>
      <c r="Q44" s="85"/>
      <c r="R44" s="85"/>
      <c r="S44" s="85"/>
      <c r="T44" s="84"/>
      <c r="U44" s="84"/>
      <c r="V44" s="84"/>
      <c r="W44" s="67"/>
    </row>
    <row r="45" spans="1:23" x14ac:dyDescent="0.25">
      <c r="A45" s="67"/>
      <c r="B45" s="67"/>
      <c r="C45" s="86"/>
      <c r="D45" s="67"/>
      <c r="E45" s="67"/>
      <c r="F45" s="67"/>
      <c r="G45" s="67"/>
      <c r="H45" s="67"/>
      <c r="I45" s="67"/>
      <c r="J45" s="67"/>
      <c r="K45" s="67"/>
      <c r="L45" s="765" t="str">
        <f>IF(Tartalom!G3=1,'Nyelv old'!E8,IF(Tartalom!G3=2,'Nyelv old'!F8,IF(Tartalom!G3=3,'Nyelv old'!G8,'Nyelv old'!H8)))</f>
        <v>a vállalkozás vezetője</v>
      </c>
      <c r="M45" s="765"/>
      <c r="N45" s="765"/>
      <c r="O45" s="765"/>
      <c r="P45" s="765"/>
      <c r="Q45" s="765"/>
      <c r="R45" s="765"/>
      <c r="S45" s="765"/>
      <c r="T45" s="69"/>
      <c r="U45" s="69"/>
      <c r="V45" s="69"/>
      <c r="W45" s="67"/>
    </row>
    <row r="46" spans="1:23" x14ac:dyDescent="0.25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759" t="str">
        <f>IF(Tartalom!G3=1,'Nyelv old'!E9,IF(Tartalom!G3=2,'Nyelv old'!F9,IF(Tartalom!G3=3,'Nyelv old'!G9,'Nyelv old'!H9)))</f>
        <v>(képviselője)</v>
      </c>
      <c r="M46" s="759"/>
      <c r="N46" s="759"/>
      <c r="O46" s="759"/>
      <c r="P46" s="759"/>
      <c r="Q46" s="759"/>
      <c r="R46" s="759"/>
      <c r="S46" s="759"/>
      <c r="T46" s="69"/>
      <c r="U46" s="69"/>
      <c r="V46" s="69"/>
      <c r="W46" s="67"/>
    </row>
    <row r="47" spans="1:23" x14ac:dyDescent="0.25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8"/>
      <c r="M47" s="8"/>
      <c r="N47" s="8"/>
      <c r="O47" s="8"/>
      <c r="P47" s="8"/>
      <c r="Q47" s="8"/>
      <c r="R47" s="8"/>
      <c r="S47" s="8"/>
      <c r="T47" s="67"/>
      <c r="U47" s="67"/>
      <c r="V47" s="67"/>
      <c r="W47" s="67"/>
    </row>
  </sheetData>
  <mergeCells count="7">
    <mergeCell ref="L46:S46"/>
    <mergeCell ref="A25:W25"/>
    <mergeCell ref="A36:W36"/>
    <mergeCell ref="A29:W29"/>
    <mergeCell ref="A32:W32"/>
    <mergeCell ref="A27:W27"/>
    <mergeCell ref="L45:S45"/>
  </mergeCells>
  <phoneticPr fontId="0" type="noConversion"/>
  <hyperlinks>
    <hyperlink ref="X3" location="TARTALOM!A1" display="TARTALOM!A1"/>
  </hyperlinks>
  <pageMargins left="0.74803149606299213" right="0.74803149606299213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G207"/>
  <sheetViews>
    <sheetView showGridLines="0" showZeros="0" zoomScaleNormal="100" workbookViewId="0"/>
  </sheetViews>
  <sheetFormatPr defaultRowHeight="15.75" x14ac:dyDescent="0.25"/>
  <cols>
    <col min="1" max="1" width="5.77734375" style="32" customWidth="1"/>
    <col min="2" max="2" width="45.5546875" style="32" customWidth="1"/>
    <col min="3" max="5" width="9.77734375" style="32" customWidth="1"/>
    <col min="6" max="16384" width="8.88671875" style="32"/>
  </cols>
  <sheetData>
    <row r="1" spans="1:7" ht="19.5" customHeight="1" x14ac:dyDescent="0.3">
      <c r="A1" s="94">
        <f>Alapa!C17</f>
        <v>0</v>
      </c>
      <c r="B1" s="94"/>
      <c r="C1" s="395" t="str">
        <f>IF(Alapa!$C$50="nem",(IF(Tartalom!G3=1,'Nyelv old'!$E$27,IF(Tartalom!G3=2,'Nyelv old'!$F$27,IF(Tartalom!G3=3,'Nyelv old'!$G$27,'Nyelv old'!$H$27)))),"")</f>
        <v/>
      </c>
      <c r="D1" s="396"/>
      <c r="E1" s="396"/>
      <c r="F1" s="33" t="s">
        <v>69</v>
      </c>
      <c r="G1" s="90"/>
    </row>
    <row r="2" spans="1:7" ht="19.5" customHeight="1" x14ac:dyDescent="0.25">
      <c r="A2" s="67"/>
      <c r="B2" s="67"/>
      <c r="C2" s="396"/>
      <c r="D2" s="396"/>
      <c r="E2" s="396"/>
      <c r="F2" s="391" t="s">
        <v>1615</v>
      </c>
      <c r="G2" s="91"/>
    </row>
    <row r="3" spans="1:7" ht="19.5" customHeight="1" x14ac:dyDescent="0.25">
      <c r="A3" s="94" t="str">
        <f>IF(Tartalom!G3=1,'Nyelv old'!$E$13,IF(Tartalom!G3=2,'Nyelv old'!$F$13,IF(Tartalom!G3=3,'Nyelv old'!$G$13,'Nyelv old'!$H$13)))</f>
        <v xml:space="preserve">Statisztikai számjele: </v>
      </c>
      <c r="B3" s="95"/>
      <c r="C3" s="397"/>
      <c r="D3" s="397"/>
      <c r="E3" s="397"/>
    </row>
    <row r="4" spans="1:7" ht="19.5" customHeight="1" x14ac:dyDescent="0.25">
      <c r="A4" s="94" t="str">
        <f>IF(Tartalom!G3=1,'Nyelv old'!$E$14,IF(Tartalom!G3=2,'Nyelv old'!$F$14,IF(Tartalom!G3=3,'Nyelv old'!$G$14,'Nyelv old'!$H$14)))</f>
        <v xml:space="preserve">Cégjegyzék száma: </v>
      </c>
      <c r="B4" s="95"/>
      <c r="C4" s="95"/>
      <c r="D4" s="67"/>
      <c r="E4" s="96"/>
    </row>
    <row r="5" spans="1:7" ht="19.5" customHeight="1" x14ac:dyDescent="0.25">
      <c r="A5" s="94" t="str">
        <f>IF(Tartalom!G3=1,'Nyelv old'!$E$37,IF(Tartalom!G3=2,'Nyelv old'!$F$37,IF(Tartalom!G3=3,'Nyelv old'!$G$37,'Nyelv old'!$H$37)))</f>
        <v xml:space="preserve">Beszámolási időszak: </v>
      </c>
      <c r="B5" s="97"/>
      <c r="C5" s="767" t="str">
        <f>IF(Tartalom!G3=1,'Nyelv old'!$E$35,IF(Tartalom!G3=2,'Nyelv old'!$F$35,IF(Tartalom!G3=3,'Nyelv old'!$G$35,'Nyelv old'!$H$35)))</f>
        <v xml:space="preserve">Fordulónap: </v>
      </c>
      <c r="D5" s="767"/>
      <c r="E5" s="767"/>
    </row>
    <row r="6" spans="1:7" ht="19.5" customHeight="1" x14ac:dyDescent="0.25">
      <c r="A6" s="67"/>
      <c r="B6" s="67"/>
      <c r="C6" s="98"/>
      <c r="D6" s="98"/>
      <c r="E6" s="96"/>
    </row>
    <row r="7" spans="1:7" ht="19.5" customHeight="1" x14ac:dyDescent="0.25">
      <c r="A7" s="766" t="str">
        <f>IF(Tartalom!G3=1,'Nyelv old'!$E$29,IF(Tartalom!G3=2,'Nyelv old'!$F$29,IF(Tartalom!G3=3,'Nyelv old'!$G$29,'Nyelv old'!$H$29)))</f>
        <v>Éves beszámoló  MÉRLEG "A" típus</v>
      </c>
      <c r="B7" s="761"/>
      <c r="C7" s="761"/>
      <c r="D7" s="761"/>
      <c r="E7" s="99"/>
    </row>
    <row r="8" spans="1:7" ht="19.5" customHeight="1" x14ac:dyDescent="0.25">
      <c r="A8" s="67"/>
      <c r="B8" s="67"/>
      <c r="C8" s="100"/>
      <c r="D8" s="100"/>
      <c r="E8" s="100"/>
    </row>
    <row r="9" spans="1:7" ht="19.5" customHeight="1" thickBot="1" x14ac:dyDescent="0.3">
      <c r="A9" s="768" t="str">
        <f>IF(Tartalom!G3=1,'Nyelv old'!$E$16,IF(Tartalom!G3=2,'Nyelv old'!$F$16,IF(Tartalom!G3=3,'Nyelv old'!$G$16,'Nyelv old'!$H$16)))</f>
        <v>Eszközök (aktívák)</v>
      </c>
      <c r="B9" s="769"/>
      <c r="C9" s="101"/>
      <c r="D9" s="67"/>
      <c r="E9" s="96" t="str">
        <f>IF(Tartalom!G3=1,'Nyelv old'!$E$38,IF(Tartalom!G3=2,'Nyelv old'!$F$38,IF(Tartalom!G3=3,'Nyelv old'!$G$38,'Nyelv old'!$H$38)))</f>
        <v xml:space="preserve"> </v>
      </c>
    </row>
    <row r="10" spans="1:7" ht="25.5" x14ac:dyDescent="0.25">
      <c r="A10" s="102" t="str">
        <f>IF(Tartalom!$G$3=1,'Nyelv old'!$E$18,IF(Tartalom!$G$3=2,'Nyelv old'!$F$18,IF(Tartalom!$G$3=3,'Nyelv old'!$G$18,'Nyelv old'!$H$18)))</f>
        <v>Sorszám</v>
      </c>
      <c r="B10" s="402" t="str">
        <f>IF(Tartalom!$G$3=1,'Nyelv old'!$E$19,IF(Tartalom!$G$3=2,'Nyelv old'!$F$19,IF(Tartalom!$G$3=3,'Nyelv old'!$G$19,'Nyelv old'!$H$19)))</f>
        <v>A tétel megnevezése</v>
      </c>
      <c r="C10" s="429" t="str">
        <f>IF(Tartalom!$G$3=1,'Nyelv old'!$E$20,IF(Tartalom!$G$3=2,'Nyelv old'!$F$20,IF(Tartalom!$G$3=3,'Nyelv old'!$G$20,'Nyelv old'!$H$20)))</f>
        <v>Előző év</v>
      </c>
      <c r="D10" s="103" t="str">
        <f>IF(Tartalom!$G$3=1,'Nyelv old'!$E$21,IF(Tartalom!$G$3=2,'Nyelv old'!$F$21,IF(Tartalom!$G$3=3,'Nyelv old'!$G$21,'Nyelv old'!$H$21)))</f>
        <v>Előző év(ek) módosításai</v>
      </c>
      <c r="E10" s="434" t="str">
        <f>IF(Tartalom!$G$3=1,'Nyelv old'!$E$22,IF(Tartalom!$G$3=2,'Nyelv old'!$F$22,IF(Tartalom!$G$3=3,'Nyelv old'!$G$22,'Nyelv old'!$H$22)))</f>
        <v>Tárgyév</v>
      </c>
    </row>
    <row r="11" spans="1:7" ht="19.5" customHeight="1" thickBot="1" x14ac:dyDescent="0.3">
      <c r="A11" s="105" t="s">
        <v>278</v>
      </c>
      <c r="B11" s="401" t="s">
        <v>279</v>
      </c>
      <c r="C11" s="106" t="s">
        <v>280</v>
      </c>
      <c r="D11" s="106" t="s">
        <v>281</v>
      </c>
      <c r="E11" s="107" t="s">
        <v>282</v>
      </c>
    </row>
    <row r="12" spans="1:7" ht="19.5" customHeight="1" x14ac:dyDescent="0.25">
      <c r="A12" s="108">
        <v>1</v>
      </c>
      <c r="B12" s="430" t="str">
        <f>CHOOSE(Tartalom!$G$3,Nyelv!B2,Nyelv!C2,Nyelv!D2,Nyelv!E2)</f>
        <v>A. Befektetett eszközök (2.+10.+18 sor)</v>
      </c>
      <c r="C12" s="109">
        <f>Import_M!D3</f>
        <v>0</v>
      </c>
      <c r="D12" s="110">
        <f>Import_M!E3</f>
        <v>0</v>
      </c>
      <c r="E12" s="111">
        <f>Import_M!F3</f>
        <v>0</v>
      </c>
    </row>
    <row r="13" spans="1:7" ht="19.5" customHeight="1" x14ac:dyDescent="0.25">
      <c r="A13" s="112">
        <v>2</v>
      </c>
      <c r="B13" s="399" t="str">
        <f>CHOOSE(Tartalom!$G$3,Nyelv!B3,Nyelv!C3,Nyelv!D3,Nyelv!E3)</f>
        <v>I. IMMATERIÁLIS JAVAK (3.-9. sorok)</v>
      </c>
      <c r="C13" s="113">
        <f>Import_M!D4</f>
        <v>0</v>
      </c>
      <c r="D13" s="113">
        <f>Import_M!E4</f>
        <v>0</v>
      </c>
      <c r="E13" s="23">
        <f>Import_M!F4</f>
        <v>0</v>
      </c>
    </row>
    <row r="14" spans="1:7" ht="19.5" customHeight="1" x14ac:dyDescent="0.25">
      <c r="A14" s="112">
        <v>3</v>
      </c>
      <c r="B14" s="398" t="str">
        <f>CHOOSE(Tartalom!$G$3,Nyelv!B4,Nyelv!C4,Nyelv!D4,Nyelv!E4)</f>
        <v>1. Alapítás-átszervezés aktívált értéke</v>
      </c>
      <c r="C14" s="113">
        <f>Import_M!D5</f>
        <v>0</v>
      </c>
      <c r="D14" s="113">
        <f>Import_M!E5</f>
        <v>0</v>
      </c>
      <c r="E14" s="23">
        <f>Import_M!F5</f>
        <v>0</v>
      </c>
    </row>
    <row r="15" spans="1:7" ht="19.5" customHeight="1" x14ac:dyDescent="0.25">
      <c r="A15" s="112">
        <v>4</v>
      </c>
      <c r="B15" s="398" t="str">
        <f>CHOOSE(Tartalom!$G$3,Nyelv!B5,Nyelv!C5,Nyelv!D5,Nyelv!E5)</f>
        <v>2. Kísérleti fejlesztés aktivált értéke</v>
      </c>
      <c r="C15" s="113">
        <f>Import_M!D6</f>
        <v>0</v>
      </c>
      <c r="D15" s="113">
        <f>Import_M!E6</f>
        <v>0</v>
      </c>
      <c r="E15" s="23">
        <f>Import_M!F6</f>
        <v>0</v>
      </c>
    </row>
    <row r="16" spans="1:7" ht="19.5" customHeight="1" x14ac:dyDescent="0.25">
      <c r="A16" s="112">
        <v>5</v>
      </c>
      <c r="B16" s="398" t="str">
        <f>CHOOSE(Tartalom!$G$3,Nyelv!B6,Nyelv!C6,Nyelv!D6,Nyelv!E6)</f>
        <v>3. Vagyoni értékű jogok</v>
      </c>
      <c r="C16" s="113">
        <f>Import_M!D7</f>
        <v>0</v>
      </c>
      <c r="D16" s="113">
        <f>Import_M!E7</f>
        <v>0</v>
      </c>
      <c r="E16" s="23">
        <f>Import_M!F7</f>
        <v>0</v>
      </c>
    </row>
    <row r="17" spans="1:5" ht="19.5" customHeight="1" x14ac:dyDescent="0.25">
      <c r="A17" s="112">
        <v>6</v>
      </c>
      <c r="B17" s="398" t="str">
        <f>CHOOSE(Tartalom!$G$3,Nyelv!B7,Nyelv!C7,Nyelv!D7,Nyelv!E7)</f>
        <v>4. Szellemi termékek</v>
      </c>
      <c r="C17" s="113">
        <f>Import_M!D8</f>
        <v>0</v>
      </c>
      <c r="D17" s="113">
        <f>Import_M!E8</f>
        <v>0</v>
      </c>
      <c r="E17" s="23">
        <f>Import_M!F8</f>
        <v>0</v>
      </c>
    </row>
    <row r="18" spans="1:5" ht="19.5" customHeight="1" x14ac:dyDescent="0.25">
      <c r="A18" s="112">
        <v>7</v>
      </c>
      <c r="B18" s="398" t="str">
        <f>CHOOSE(Tartalom!$G$3,Nyelv!B8,Nyelv!C8,Nyelv!D8,Nyelv!E8)</f>
        <v>5. Üzleti vagy cégérték</v>
      </c>
      <c r="C18" s="114">
        <f>Import_M!D9</f>
        <v>0</v>
      </c>
      <c r="D18" s="114">
        <f>Import_M!E9</f>
        <v>0</v>
      </c>
      <c r="E18" s="23">
        <f>Import_M!F9</f>
        <v>0</v>
      </c>
    </row>
    <row r="19" spans="1:5" ht="19.5" customHeight="1" x14ac:dyDescent="0.25">
      <c r="A19" s="112">
        <v>8</v>
      </c>
      <c r="B19" s="398" t="str">
        <f>CHOOSE(Tartalom!$G$3,Nyelv!B9,Nyelv!C9,Nyelv!D9,Nyelv!E9)</f>
        <v>6. Immateriális javakra adott előlegek</v>
      </c>
      <c r="C19" s="115">
        <f>Import_M!D10</f>
        <v>0</v>
      </c>
      <c r="D19" s="116">
        <f>Import_M!E10</f>
        <v>0</v>
      </c>
      <c r="E19" s="117">
        <f>Import_M!F10</f>
        <v>0</v>
      </c>
    </row>
    <row r="20" spans="1:5" ht="19.5" customHeight="1" x14ac:dyDescent="0.25">
      <c r="A20" s="112">
        <v>9</v>
      </c>
      <c r="B20" s="398" t="str">
        <f>CHOOSE(Tartalom!$G$3,Nyelv!B10,Nyelv!C10,Nyelv!D10,Nyelv!E10)</f>
        <v>7. Immateriális javak értékhelyesbítése</v>
      </c>
      <c r="C20" s="118">
        <f>Import_M!D11</f>
        <v>0</v>
      </c>
      <c r="D20" s="118">
        <f>Import_M!E11</f>
        <v>0</v>
      </c>
      <c r="E20" s="23">
        <f>Import_M!F11</f>
        <v>0</v>
      </c>
    </row>
    <row r="21" spans="1:5" ht="19.5" customHeight="1" x14ac:dyDescent="0.25">
      <c r="A21" s="112">
        <v>10</v>
      </c>
      <c r="B21" s="399" t="str">
        <f>CHOOSE(Tartalom!$G$3,Nyelv!B11,Nyelv!C11,Nyelv!D11,Nyelv!E11)</f>
        <v>II. TÁRGYI ESZKÖZÖK (11.-17. sorok)</v>
      </c>
      <c r="C21" s="113">
        <f>Import_M!D12</f>
        <v>0</v>
      </c>
      <c r="D21" s="113">
        <f>Import_M!E12</f>
        <v>0</v>
      </c>
      <c r="E21" s="23">
        <f>Import_M!F12</f>
        <v>0</v>
      </c>
    </row>
    <row r="22" spans="1:5" ht="19.5" customHeight="1" x14ac:dyDescent="0.25">
      <c r="A22" s="112">
        <v>11</v>
      </c>
      <c r="B22" s="398" t="str">
        <f>CHOOSE(Tartalom!$G$3,Nyelv!B12,Nyelv!C12,Nyelv!D12,Nyelv!E12)</f>
        <v>1. Ingatlanok és a kapcsolódó vagyoni értékű jogok</v>
      </c>
      <c r="C22" s="113">
        <f>Import_M!D13</f>
        <v>0</v>
      </c>
      <c r="D22" s="113">
        <f>Import_M!E13</f>
        <v>0</v>
      </c>
      <c r="E22" s="23">
        <f>Import_M!F13</f>
        <v>0</v>
      </c>
    </row>
    <row r="23" spans="1:5" ht="19.5" customHeight="1" x14ac:dyDescent="0.25">
      <c r="A23" s="112">
        <v>12</v>
      </c>
      <c r="B23" s="398" t="str">
        <f>CHOOSE(Tartalom!$G$3,Nyelv!B13,Nyelv!C13,Nyelv!D13,Nyelv!E13)</f>
        <v>2. Műszaki berendezések, gépek, járművek</v>
      </c>
      <c r="C23" s="113">
        <f>Import_M!D14</f>
        <v>0</v>
      </c>
      <c r="D23" s="113">
        <f>Import_M!E14</f>
        <v>0</v>
      </c>
      <c r="E23" s="23">
        <f>Import_M!F14</f>
        <v>0</v>
      </c>
    </row>
    <row r="24" spans="1:5" ht="19.5" customHeight="1" x14ac:dyDescent="0.25">
      <c r="A24" s="112">
        <v>13</v>
      </c>
      <c r="B24" s="398" t="str">
        <f>CHOOSE(Tartalom!$G$3,Nyelv!B14,Nyelv!C14,Nyelv!D14,Nyelv!E14)</f>
        <v>3. Egyéb berendezések, felszerelések, járművek</v>
      </c>
      <c r="C24" s="113">
        <f>Import_M!D15</f>
        <v>0</v>
      </c>
      <c r="D24" s="113">
        <f>Import_M!E15</f>
        <v>0</v>
      </c>
      <c r="E24" s="23">
        <f>Import_M!F15</f>
        <v>0</v>
      </c>
    </row>
    <row r="25" spans="1:5" ht="19.5" customHeight="1" x14ac:dyDescent="0.25">
      <c r="A25" s="112">
        <v>14</v>
      </c>
      <c r="B25" s="398" t="str">
        <f>CHOOSE(Tartalom!$G$3,Nyelv!B15,Nyelv!C15,Nyelv!D15,Nyelv!E15)</f>
        <v>4. Tenyészállatok</v>
      </c>
      <c r="C25" s="113">
        <f>Import_M!D16</f>
        <v>0</v>
      </c>
      <c r="D25" s="113">
        <f>Import_M!E16</f>
        <v>0</v>
      </c>
      <c r="E25" s="23">
        <f>Import_M!F16</f>
        <v>0</v>
      </c>
    </row>
    <row r="26" spans="1:5" ht="19.5" customHeight="1" x14ac:dyDescent="0.25">
      <c r="A26" s="112">
        <v>15</v>
      </c>
      <c r="B26" s="398" t="str">
        <f>CHOOSE(Tartalom!$G$3,Nyelv!B16,Nyelv!C16,Nyelv!D16,Nyelv!E16)</f>
        <v>5. Beruházások, felújítások</v>
      </c>
      <c r="C26" s="113">
        <f>Import_M!D17</f>
        <v>0</v>
      </c>
      <c r="D26" s="113">
        <f>Import_M!E17</f>
        <v>0</v>
      </c>
      <c r="E26" s="23">
        <f>Import_M!F17</f>
        <v>0</v>
      </c>
    </row>
    <row r="27" spans="1:5" ht="19.5" customHeight="1" x14ac:dyDescent="0.25">
      <c r="A27" s="112">
        <v>16</v>
      </c>
      <c r="B27" s="398" t="str">
        <f>CHOOSE(Tartalom!$G$3,Nyelv!B17,Nyelv!C17,Nyelv!D17,Nyelv!E17)</f>
        <v>6. Beruházásokra adott előlegek</v>
      </c>
      <c r="C27" s="113">
        <f>Import_M!D18</f>
        <v>0</v>
      </c>
      <c r="D27" s="113">
        <f>Import_M!E18</f>
        <v>0</v>
      </c>
      <c r="E27" s="23">
        <f>Import_M!F18</f>
        <v>0</v>
      </c>
    </row>
    <row r="28" spans="1:5" ht="19.5" customHeight="1" x14ac:dyDescent="0.25">
      <c r="A28" s="112">
        <v>17</v>
      </c>
      <c r="B28" s="398" t="str">
        <f>CHOOSE(Tartalom!$G$3,Nyelv!B18,Nyelv!C18,Nyelv!D18,Nyelv!E18)</f>
        <v>7. Tárgyi eszközök értékhelyesbítése</v>
      </c>
      <c r="C28" s="113">
        <f>Import_M!D19</f>
        <v>0</v>
      </c>
      <c r="D28" s="113">
        <f>Import_M!E19</f>
        <v>0</v>
      </c>
      <c r="E28" s="23">
        <f>Import_M!F19</f>
        <v>0</v>
      </c>
    </row>
    <row r="29" spans="1:5" ht="19.5" customHeight="1" x14ac:dyDescent="0.25">
      <c r="A29" s="112">
        <v>18</v>
      </c>
      <c r="B29" s="399" t="str">
        <f>CHOOSE(Tartalom!$G$3,Nyelv!B19,Nyelv!C19,Nyelv!D19,Nyelv!E19)</f>
        <v>III. BEFEKTETETT PÉNZÜGYI ESZKÖZÖK (19.-28. sorok)</v>
      </c>
      <c r="C29" s="113">
        <f>Import_M!D20</f>
        <v>0</v>
      </c>
      <c r="D29" s="113">
        <f>Import_M!E20</f>
        <v>0</v>
      </c>
      <c r="E29" s="23">
        <f>Import_M!F20</f>
        <v>0</v>
      </c>
    </row>
    <row r="30" spans="1:5" ht="19.5" customHeight="1" x14ac:dyDescent="0.25">
      <c r="A30" s="112">
        <v>19</v>
      </c>
      <c r="B30" s="398" t="str">
        <f>CHOOSE(Tartalom!$G$3,Nyelv!B20,Nyelv!C20,Nyelv!D20,Nyelv!E20)</f>
        <v>1. Tartós részesedés kapcsolt vállalkozásban</v>
      </c>
      <c r="C30" s="113">
        <f>Import_M!D21</f>
        <v>0</v>
      </c>
      <c r="D30" s="113">
        <f>Import_M!E21</f>
        <v>0</v>
      </c>
      <c r="E30" s="23">
        <f>Import_M!F21</f>
        <v>0</v>
      </c>
    </row>
    <row r="31" spans="1:5" ht="19.5" customHeight="1" x14ac:dyDescent="0.25">
      <c r="A31" s="112">
        <v>20</v>
      </c>
      <c r="B31" s="398" t="str">
        <f>CHOOSE(Tartalom!$G$3,Nyelv!B21,Nyelv!C21,Nyelv!D21,Nyelv!E21)</f>
        <v>2. Tartósan adott kölcsön kapcsolt vállalkozásban</v>
      </c>
      <c r="C31" s="113">
        <f>Import_M!D22</f>
        <v>0</v>
      </c>
      <c r="D31" s="113">
        <f>Import_M!E22</f>
        <v>0</v>
      </c>
      <c r="E31" s="23">
        <f>Import_M!F22</f>
        <v>0</v>
      </c>
    </row>
    <row r="32" spans="1:5" ht="19.5" customHeight="1" x14ac:dyDescent="0.25">
      <c r="A32" s="112">
        <v>21</v>
      </c>
      <c r="B32" s="398" t="str">
        <f>CHOOSE(Tartalom!$G$3,Nyelv!B22,Nyelv!C22,Nyelv!D22,Nyelv!E22)</f>
        <v>3. Tartós jelentős tulajdoni részesedés</v>
      </c>
      <c r="C32" s="114">
        <f>Import_M!D23</f>
        <v>0</v>
      </c>
      <c r="D32" s="114">
        <f>Import_M!E23</f>
        <v>0</v>
      </c>
      <c r="E32" s="119">
        <f>Import_M!F23</f>
        <v>0</v>
      </c>
    </row>
    <row r="33" spans="1:5" ht="26.25" customHeight="1" x14ac:dyDescent="0.25">
      <c r="A33" s="112">
        <v>22</v>
      </c>
      <c r="B33" s="398" t="str">
        <f>CHOOSE(Tartalom!$G$3,Nyelv!B23,Nyelv!C23,Nyelv!D23,Nyelv!E23)</f>
        <v>4. Tartósan adott kölcsön jelentős tulajdoni részesedési viszonyban álló vállalkozásban</v>
      </c>
      <c r="C33" s="114">
        <f>Import_M!D24</f>
        <v>0</v>
      </c>
      <c r="D33" s="114">
        <f>Import_M!E24</f>
        <v>0</v>
      </c>
      <c r="E33" s="23">
        <f>Import_M!F24</f>
        <v>0</v>
      </c>
    </row>
    <row r="34" spans="1:5" ht="19.5" customHeight="1" x14ac:dyDescent="0.25">
      <c r="A34" s="112">
        <v>23</v>
      </c>
      <c r="B34" s="398" t="str">
        <f>CHOOSE(Tartalom!$G$3,Nyelv!B24,Nyelv!C24,Nyelv!D24,Nyelv!E24)</f>
        <v>5. Egyéb tartós részesedés</v>
      </c>
      <c r="C34" s="113">
        <f>Import_M!D25</f>
        <v>0</v>
      </c>
      <c r="D34" s="113">
        <f>Import_M!E25</f>
        <v>0</v>
      </c>
      <c r="E34" s="120">
        <f>Import_M!F25</f>
        <v>0</v>
      </c>
    </row>
    <row r="35" spans="1:5" ht="27" customHeight="1" x14ac:dyDescent="0.25">
      <c r="A35" s="112">
        <v>24</v>
      </c>
      <c r="B35" s="398" t="str">
        <f>CHOOSE(Tartalom!$G$3,Nyelv!B25,Nyelv!C25,Nyelv!D25,Nyelv!E25)</f>
        <v>6. Tartósan adott kölcsön egyéb részesedési viszonyban álló vállalkozásban</v>
      </c>
      <c r="C35" s="113">
        <f>Import_M!D26</f>
        <v>0</v>
      </c>
      <c r="D35" s="113">
        <f>Import_M!E26</f>
        <v>0</v>
      </c>
      <c r="E35" s="23">
        <f>Import_M!F26</f>
        <v>0</v>
      </c>
    </row>
    <row r="36" spans="1:5" ht="19.5" customHeight="1" x14ac:dyDescent="0.25">
      <c r="A36" s="112">
        <v>25</v>
      </c>
      <c r="B36" s="398" t="str">
        <f>CHOOSE(Tartalom!$G$3,Nyelv!B26,Nyelv!C26,Nyelv!D26,Nyelv!E26)</f>
        <v>7. Egyéb tartósan adott kölcsön</v>
      </c>
      <c r="C36" s="113">
        <f>Import_M!D27</f>
        <v>0</v>
      </c>
      <c r="D36" s="113">
        <f>Import_M!E27</f>
        <v>0</v>
      </c>
      <c r="E36" s="23">
        <f>Import_M!F27</f>
        <v>0</v>
      </c>
    </row>
    <row r="37" spans="1:5" ht="19.5" customHeight="1" x14ac:dyDescent="0.25">
      <c r="A37" s="112">
        <v>26</v>
      </c>
      <c r="B37" s="398" t="str">
        <f>CHOOSE(Tartalom!$G$3,Nyelv!B27,Nyelv!C27,Nyelv!D27,Nyelv!E27)</f>
        <v>8. Tartós hitelviszonyt megtestesítő értékpapír</v>
      </c>
      <c r="C37" s="113">
        <f>Import_M!D28</f>
        <v>0</v>
      </c>
      <c r="D37" s="113">
        <f>Import_M!E28</f>
        <v>0</v>
      </c>
      <c r="E37" s="23">
        <f>Import_M!F28</f>
        <v>0</v>
      </c>
    </row>
    <row r="38" spans="1:5" ht="19.5" customHeight="1" x14ac:dyDescent="0.25">
      <c r="A38" s="112">
        <v>27</v>
      </c>
      <c r="B38" s="398" t="str">
        <f>CHOOSE(Tartalom!$G$3,Nyelv!B28,Nyelv!C28,Nyelv!D28,Nyelv!E28)</f>
        <v>9. Befektetett pénzügyi eszközök értékhelyesbítése</v>
      </c>
      <c r="C38" s="113">
        <f>Import_M!D29</f>
        <v>0</v>
      </c>
      <c r="D38" s="113">
        <f>Import_M!E29</f>
        <v>0</v>
      </c>
      <c r="E38" s="23">
        <f>Import_M!F29</f>
        <v>0</v>
      </c>
    </row>
    <row r="39" spans="1:5" ht="19.5" customHeight="1" thickBot="1" x14ac:dyDescent="0.3">
      <c r="A39" s="121">
        <v>28</v>
      </c>
      <c r="B39" s="400" t="str">
        <f>CHOOSE(Tartalom!$G$3,Nyelv!B29,Nyelv!C29,Nyelv!D29,Nyelv!E29)</f>
        <v>10. Befektetett pénzügyi eszközök értékelési különbözete</v>
      </c>
      <c r="C39" s="433">
        <f>Import_M!D30</f>
        <v>0</v>
      </c>
      <c r="D39" s="433">
        <f>Import_M!E30</f>
        <v>0</v>
      </c>
      <c r="E39" s="122">
        <f>Import_M!F30</f>
        <v>0</v>
      </c>
    </row>
    <row r="40" spans="1:5" ht="19.5" customHeight="1" x14ac:dyDescent="0.25">
      <c r="A40" s="431">
        <v>29</v>
      </c>
      <c r="B40" s="430" t="str">
        <f>CHOOSE(Tartalom!$G$3,Nyelv!B30,Nyelv!C30,Nyelv!D30,Nyelv!E30)</f>
        <v>B. Forgóeszközök (30.+37.+46.+53)</v>
      </c>
      <c r="C40" s="138">
        <f>Import_M!D31</f>
        <v>0</v>
      </c>
      <c r="D40" s="138">
        <f>Import_M!E31</f>
        <v>0</v>
      </c>
      <c r="E40" s="135">
        <f>Import_M!F31</f>
        <v>0</v>
      </c>
    </row>
    <row r="41" spans="1:5" ht="19.5" customHeight="1" x14ac:dyDescent="0.25">
      <c r="A41" s="112">
        <v>30</v>
      </c>
      <c r="B41" s="399" t="str">
        <f>CHOOSE(Tartalom!$G$3,Nyelv!B31,Nyelv!C31,Nyelv!D31,Nyelv!E31)</f>
        <v>I. KÉSZLETEK (31-36. sorok)</v>
      </c>
      <c r="C41" s="113">
        <f>Import_M!D32</f>
        <v>0</v>
      </c>
      <c r="D41" s="113">
        <f>Import_M!E32</f>
        <v>0</v>
      </c>
      <c r="E41" s="23">
        <f>Import_M!F32</f>
        <v>0</v>
      </c>
    </row>
    <row r="42" spans="1:5" ht="19.5" customHeight="1" x14ac:dyDescent="0.25">
      <c r="A42" s="112">
        <v>31</v>
      </c>
      <c r="B42" s="398" t="str">
        <f>CHOOSE(Tartalom!$G$3,Nyelv!B32,Nyelv!C32,Nyelv!D32,Nyelv!E32)</f>
        <v>1. Anyagok</v>
      </c>
      <c r="C42" s="113">
        <f>Import_M!D33</f>
        <v>0</v>
      </c>
      <c r="D42" s="113">
        <f>Import_M!E33</f>
        <v>0</v>
      </c>
      <c r="E42" s="23">
        <f>Import_M!F33</f>
        <v>0</v>
      </c>
    </row>
    <row r="43" spans="1:5" ht="19.5" customHeight="1" x14ac:dyDescent="0.25">
      <c r="A43" s="112">
        <v>32</v>
      </c>
      <c r="B43" s="398" t="str">
        <f>CHOOSE(Tartalom!$G$3,Nyelv!B33,Nyelv!C33,Nyelv!D33,Nyelv!E33)</f>
        <v>2. Befejezetlen termelés és félkész termékek</v>
      </c>
      <c r="C43" s="113">
        <f>Import_M!D34</f>
        <v>0</v>
      </c>
      <c r="D43" s="113">
        <f>Import_M!E34</f>
        <v>0</v>
      </c>
      <c r="E43" s="23">
        <f>Import_M!F34</f>
        <v>0</v>
      </c>
    </row>
    <row r="44" spans="1:5" ht="19.5" customHeight="1" x14ac:dyDescent="0.25">
      <c r="A44" s="112">
        <v>33</v>
      </c>
      <c r="B44" s="398" t="str">
        <f>CHOOSE(Tartalom!$G$3,Nyelv!B34,Nyelv!C34,Nyelv!D34,Nyelv!E34)</f>
        <v>3. Növendék-, hízó- és egyéb állatok</v>
      </c>
      <c r="C44" s="113">
        <f>Import_M!D35</f>
        <v>0</v>
      </c>
      <c r="D44" s="113">
        <f>Import_M!E35</f>
        <v>0</v>
      </c>
      <c r="E44" s="23">
        <f>Import_M!F35</f>
        <v>0</v>
      </c>
    </row>
    <row r="45" spans="1:5" ht="19.5" customHeight="1" x14ac:dyDescent="0.25">
      <c r="A45" s="112">
        <v>34</v>
      </c>
      <c r="B45" s="398" t="str">
        <f>CHOOSE(Tartalom!$G$3,Nyelv!B35,Nyelv!C35,Nyelv!D35,Nyelv!E35)</f>
        <v>4. Késztermékek</v>
      </c>
      <c r="C45" s="113">
        <f>Import_M!D36</f>
        <v>0</v>
      </c>
      <c r="D45" s="113">
        <f>Import_M!E36</f>
        <v>0</v>
      </c>
      <c r="E45" s="23">
        <f>Import_M!F36</f>
        <v>0</v>
      </c>
    </row>
    <row r="46" spans="1:5" ht="19.5" customHeight="1" x14ac:dyDescent="0.25">
      <c r="A46" s="112">
        <v>35</v>
      </c>
      <c r="B46" s="398" t="str">
        <f>CHOOSE(Tartalom!$G$3,Nyelv!B36,Nyelv!C36,Nyelv!D36,Nyelv!E36)</f>
        <v>5. Áruk</v>
      </c>
      <c r="C46" s="113">
        <f>Import_M!D37</f>
        <v>0</v>
      </c>
      <c r="D46" s="113">
        <f>Import_M!E37</f>
        <v>0</v>
      </c>
      <c r="E46" s="23">
        <f>Import_M!F37</f>
        <v>0</v>
      </c>
    </row>
    <row r="47" spans="1:5" ht="19.5" customHeight="1" x14ac:dyDescent="0.25">
      <c r="A47" s="112">
        <v>36</v>
      </c>
      <c r="B47" s="398" t="str">
        <f>CHOOSE(Tartalom!$G$3,Nyelv!B37,Nyelv!C37,Nyelv!D37,Nyelv!E37)</f>
        <v>6. Készletekre adott előlegek</v>
      </c>
      <c r="C47" s="113">
        <f>Import_M!D38</f>
        <v>0</v>
      </c>
      <c r="D47" s="113">
        <f>Import_M!E38</f>
        <v>0</v>
      </c>
      <c r="E47" s="23">
        <f>Import_M!F38</f>
        <v>0</v>
      </c>
    </row>
    <row r="48" spans="1:5" ht="19.5" customHeight="1" x14ac:dyDescent="0.25">
      <c r="A48" s="112">
        <v>37</v>
      </c>
      <c r="B48" s="399" t="str">
        <f>CHOOSE(Tartalom!$G$3,Nyelv!B38,Nyelv!C38,Nyelv!D38,Nyelv!E38)</f>
        <v>II. KÖVETELÉSEK (38.-45.sorok)</v>
      </c>
      <c r="C48" s="113">
        <f>Import_M!D39</f>
        <v>0</v>
      </c>
      <c r="D48" s="113">
        <f>Import_M!E39</f>
        <v>0</v>
      </c>
      <c r="E48" s="23">
        <f>Import_M!F39</f>
        <v>0</v>
      </c>
    </row>
    <row r="49" spans="1:7" ht="19.5" customHeight="1" x14ac:dyDescent="0.25">
      <c r="A49" s="112">
        <v>38</v>
      </c>
      <c r="B49" s="398" t="str">
        <f>CHOOSE(Tartalom!$G$3,Nyelv!B39,Nyelv!C39,Nyelv!D39,Nyelv!E39)</f>
        <v>1. Követelések áruszállításból és szolgáltatásból (vevők)</v>
      </c>
      <c r="C49" s="113">
        <f>Import_M!D40</f>
        <v>0</v>
      </c>
      <c r="D49" s="113">
        <f>Import_M!E40</f>
        <v>0</v>
      </c>
      <c r="E49" s="23">
        <f>Import_M!F40</f>
        <v>0</v>
      </c>
    </row>
    <row r="50" spans="1:7" ht="19.5" customHeight="1" x14ac:dyDescent="0.25">
      <c r="A50" s="112">
        <v>39</v>
      </c>
      <c r="B50" s="398" t="str">
        <f>CHOOSE(Tartalom!$G$3,Nyelv!B40,Nyelv!C40,Nyelv!D40,Nyelv!E40)</f>
        <v>2. Követelések kapcsolt vállalkozással szemben</v>
      </c>
      <c r="C50" s="113">
        <f>Import_M!D41</f>
        <v>0</v>
      </c>
      <c r="D50" s="113">
        <f>Import_M!E41</f>
        <v>0</v>
      </c>
      <c r="E50" s="23">
        <f>Import_M!F41</f>
        <v>0</v>
      </c>
    </row>
    <row r="51" spans="1:7" ht="27" customHeight="1" x14ac:dyDescent="0.25">
      <c r="A51" s="112">
        <v>40</v>
      </c>
      <c r="B51" s="398" t="str">
        <f>CHOOSE(Tartalom!$G$3,Nyelv!B41,Nyelv!C41,Nyelv!D41,Nyelv!E41)</f>
        <v>3. Követelések jelentős tulajdoni részesedési viszonyban lévő vállalkozással szemben</v>
      </c>
      <c r="C51" s="113">
        <f>Import_M!D42</f>
        <v>0</v>
      </c>
      <c r="D51" s="113">
        <f>Import_M!E42</f>
        <v>0</v>
      </c>
      <c r="E51" s="23">
        <f>Import_M!F42</f>
        <v>0</v>
      </c>
    </row>
    <row r="52" spans="1:7" ht="27" customHeight="1" x14ac:dyDescent="0.25">
      <c r="A52" s="112">
        <v>41</v>
      </c>
      <c r="B52" s="398" t="str">
        <f>CHOOSE(Tartalom!$G$3,Nyelv!B42,Nyelv!C42,Nyelv!D42,Nyelv!E42)</f>
        <v>4. Követelések egyéb részesedési viszonyban lévő vállalkozással szemben</v>
      </c>
      <c r="C52" s="113">
        <f>Import_M!D43</f>
        <v>0</v>
      </c>
      <c r="D52" s="113">
        <f>Import_M!E43</f>
        <v>0</v>
      </c>
      <c r="E52" s="23">
        <f>Import_M!F43</f>
        <v>0</v>
      </c>
    </row>
    <row r="53" spans="1:7" ht="19.5" customHeight="1" x14ac:dyDescent="0.25">
      <c r="A53" s="112">
        <v>42</v>
      </c>
      <c r="B53" s="398" t="str">
        <f>CHOOSE(Tartalom!$G$3,Nyelv!B43,Nyelv!C43,Nyelv!D43,Nyelv!E43)</f>
        <v>5. Váltókövetelések</v>
      </c>
      <c r="C53" s="113">
        <f>Import_M!D44</f>
        <v>0</v>
      </c>
      <c r="D53" s="113">
        <f>Import_M!E44</f>
        <v>0</v>
      </c>
      <c r="E53" s="23">
        <f>Import_M!F44</f>
        <v>0</v>
      </c>
    </row>
    <row r="54" spans="1:7" ht="19.5" customHeight="1" x14ac:dyDescent="0.25">
      <c r="A54" s="112">
        <v>43</v>
      </c>
      <c r="B54" s="398" t="str">
        <f>CHOOSE(Tartalom!$G$3,Nyelv!B44,Nyelv!C44,Nyelv!D44,Nyelv!E44)</f>
        <v>6. Egyéb követelések</v>
      </c>
      <c r="C54" s="113">
        <f>Import_M!D45</f>
        <v>0</v>
      </c>
      <c r="D54" s="113">
        <f>Import_M!E45</f>
        <v>0</v>
      </c>
      <c r="E54" s="23">
        <f>Import_M!F45</f>
        <v>0</v>
      </c>
    </row>
    <row r="55" spans="1:7" ht="19.5" customHeight="1" x14ac:dyDescent="0.25">
      <c r="A55" s="112">
        <v>44</v>
      </c>
      <c r="B55" s="398" t="str">
        <f>CHOOSE(Tartalom!$G$3,Nyelv!B45,Nyelv!C45,Nyelv!D45,Nyelv!E45)</f>
        <v>7. Követelések értékelési különbözete</v>
      </c>
      <c r="C55" s="113">
        <f>Import_M!D46</f>
        <v>0</v>
      </c>
      <c r="D55" s="113">
        <f>Import_M!E46</f>
        <v>0</v>
      </c>
      <c r="E55" s="23">
        <f>Import_M!F46</f>
        <v>0</v>
      </c>
    </row>
    <row r="56" spans="1:7" ht="19.5" customHeight="1" x14ac:dyDescent="0.3">
      <c r="A56" s="112">
        <v>45</v>
      </c>
      <c r="B56" s="398" t="str">
        <f>CHOOSE(Tartalom!$G$3,Nyelv!B46,Nyelv!C46,Nyelv!D46,Nyelv!E46)</f>
        <v>8. Származékos ügyletek pozitív értékelési különbözete</v>
      </c>
      <c r="C56" s="113">
        <f>Import_M!D47</f>
        <v>0</v>
      </c>
      <c r="D56" s="113">
        <f>Import_M!E47</f>
        <v>0</v>
      </c>
      <c r="E56" s="23">
        <f>Import_M!F47</f>
        <v>0</v>
      </c>
      <c r="G56" s="90"/>
    </row>
    <row r="57" spans="1:7" ht="19.5" customHeight="1" x14ac:dyDescent="0.25">
      <c r="A57" s="112">
        <v>46</v>
      </c>
      <c r="B57" s="399" t="str">
        <f>CHOOSE(Tartalom!$G$3,Nyelv!B47,Nyelv!C47,Nyelv!D47,Nyelv!E47)</f>
        <v>III. ÉRTÉKPAPÍROK (47.-52. sorok)</v>
      </c>
      <c r="C57" s="113">
        <f>Import_M!D48</f>
        <v>0</v>
      </c>
      <c r="D57" s="113">
        <f>Import_M!E48</f>
        <v>0</v>
      </c>
      <c r="E57" s="23">
        <f>Import_M!F48</f>
        <v>0</v>
      </c>
      <c r="G57" s="91"/>
    </row>
    <row r="58" spans="1:7" ht="19.5" customHeight="1" x14ac:dyDescent="0.25">
      <c r="A58" s="112">
        <v>47</v>
      </c>
      <c r="B58" s="398" t="str">
        <f>CHOOSE(Tartalom!$G$3,Nyelv!B48,Nyelv!C48,Nyelv!D48,Nyelv!E48)</f>
        <v>1. Részesedés kapcsolt vállalkozásban</v>
      </c>
      <c r="C58" s="113">
        <f>Import_M!D49</f>
        <v>0</v>
      </c>
      <c r="D58" s="113">
        <f>Import_M!E49</f>
        <v>0</v>
      </c>
      <c r="E58" s="23">
        <f>Import_M!F49</f>
        <v>0</v>
      </c>
    </row>
    <row r="59" spans="1:7" ht="19.5" customHeight="1" x14ac:dyDescent="0.25">
      <c r="A59" s="112">
        <v>48</v>
      </c>
      <c r="B59" s="398" t="str">
        <f>CHOOSE(Tartalom!$G$3,Nyelv!B49,Nyelv!C49,Nyelv!D49,Nyelv!E49)</f>
        <v>2. Jelentős tulajdoni részesedés</v>
      </c>
      <c r="C59" s="113">
        <f>Import_M!D50</f>
        <v>0</v>
      </c>
      <c r="D59" s="113">
        <f>Import_M!E50</f>
        <v>0</v>
      </c>
      <c r="E59" s="23">
        <f>Import_M!F50</f>
        <v>0</v>
      </c>
    </row>
    <row r="60" spans="1:7" ht="19.5" customHeight="1" x14ac:dyDescent="0.25">
      <c r="A60" s="112">
        <v>49</v>
      </c>
      <c r="B60" s="398" t="str">
        <f>CHOOSE(Tartalom!$G$3,Nyelv!B50,Nyelv!C50,Nyelv!D50,Nyelv!E50)</f>
        <v>3. Egyéb részesedés</v>
      </c>
      <c r="C60" s="113">
        <f>Import_M!D51</f>
        <v>0</v>
      </c>
      <c r="D60" s="113">
        <f>Import_M!E51</f>
        <v>0</v>
      </c>
      <c r="E60" s="23">
        <f>Import_M!F51</f>
        <v>0</v>
      </c>
    </row>
    <row r="61" spans="1:7" ht="19.5" customHeight="1" x14ac:dyDescent="0.25">
      <c r="A61" s="112">
        <v>50</v>
      </c>
      <c r="B61" s="398" t="str">
        <f>CHOOSE(Tartalom!$G$3,Nyelv!B51,Nyelv!C51,Nyelv!D51,Nyelv!E51)</f>
        <v>4. Saját részvények, saját üzletrészek</v>
      </c>
      <c r="C61" s="113">
        <f>Import_M!D52</f>
        <v>0</v>
      </c>
      <c r="D61" s="113">
        <f>Import_M!E52</f>
        <v>0</v>
      </c>
      <c r="E61" s="23">
        <f>Import_M!F52</f>
        <v>0</v>
      </c>
    </row>
    <row r="62" spans="1:7" ht="19.5" customHeight="1" x14ac:dyDescent="0.25">
      <c r="A62" s="112">
        <v>51</v>
      </c>
      <c r="B62" s="398" t="str">
        <f>CHOOSE(Tartalom!$G$3,Nyelv!B52,Nyelv!C52,Nyelv!D52,Nyelv!E52)</f>
        <v>5. Forgatási célú hitelviszonyt megtestesítő értékpapírok</v>
      </c>
      <c r="C62" s="113">
        <f>Import_M!D53</f>
        <v>0</v>
      </c>
      <c r="D62" s="113">
        <f>Import_M!E53</f>
        <v>0</v>
      </c>
      <c r="E62" s="23">
        <f>Import_M!F53</f>
        <v>0</v>
      </c>
    </row>
    <row r="63" spans="1:7" ht="19.5" customHeight="1" x14ac:dyDescent="0.25">
      <c r="A63" s="112">
        <v>52</v>
      </c>
      <c r="B63" s="398" t="str">
        <f>CHOOSE(Tartalom!$G$3,Nyelv!B53,Nyelv!C53,Nyelv!D53,Nyelv!E53)</f>
        <v>6. Értékpapírok értékelési különbözete</v>
      </c>
      <c r="C63" s="113">
        <f>Import_M!D54</f>
        <v>0</v>
      </c>
      <c r="D63" s="113">
        <f>Import_M!E54</f>
        <v>0</v>
      </c>
      <c r="E63" s="23">
        <f>Import_M!F54</f>
        <v>0</v>
      </c>
    </row>
    <row r="64" spans="1:7" ht="19.5" customHeight="1" x14ac:dyDescent="0.25">
      <c r="A64" s="112">
        <v>53</v>
      </c>
      <c r="B64" s="399" t="str">
        <f>CHOOSE(Tartalom!$G$3,Nyelv!B54,Nyelv!C54,Nyelv!D54,Nyelv!E54)</f>
        <v>IV. PÉNZESZKÖZÖK (54.-55.sorok)</v>
      </c>
      <c r="C64" s="113">
        <f>Import_M!D55</f>
        <v>0</v>
      </c>
      <c r="D64" s="113">
        <f>Import_M!E55</f>
        <v>0</v>
      </c>
      <c r="E64" s="23">
        <f>Import_M!F55</f>
        <v>0</v>
      </c>
    </row>
    <row r="65" spans="1:5" ht="19.5" customHeight="1" x14ac:dyDescent="0.25">
      <c r="A65" s="112">
        <v>54</v>
      </c>
      <c r="B65" s="398" t="str">
        <f>CHOOSE(Tartalom!$G$3,Nyelv!B55,Nyelv!C55,Nyelv!D55,Nyelv!E55)</f>
        <v>1. Pénztár, csekkek</v>
      </c>
      <c r="C65" s="113">
        <f>Import_M!D56</f>
        <v>0</v>
      </c>
      <c r="D65" s="113">
        <f>Import_M!E56</f>
        <v>0</v>
      </c>
      <c r="E65" s="23">
        <f>Import_M!F56</f>
        <v>0</v>
      </c>
    </row>
    <row r="66" spans="1:5" ht="19.5" customHeight="1" x14ac:dyDescent="0.25">
      <c r="A66" s="112">
        <v>55</v>
      </c>
      <c r="B66" s="398" t="str">
        <f>CHOOSE(Tartalom!$G$3,Nyelv!B56,Nyelv!C56,Nyelv!D56,Nyelv!E56)</f>
        <v>2. Bankbetétek</v>
      </c>
      <c r="C66" s="113">
        <f>Import_M!D57</f>
        <v>0</v>
      </c>
      <c r="D66" s="113">
        <f>Import_M!E57</f>
        <v>0</v>
      </c>
      <c r="E66" s="23">
        <f>Import_M!F57</f>
        <v>0</v>
      </c>
    </row>
    <row r="67" spans="1:5" ht="19.5" customHeight="1" x14ac:dyDescent="0.25">
      <c r="A67" s="112">
        <v>56</v>
      </c>
      <c r="B67" s="399" t="str">
        <f>CHOOSE(Tartalom!$G$3,Nyelv!B57,Nyelv!C57,Nyelv!D57,Nyelv!E57)</f>
        <v>C. Aktív időbeli elhatárolások (57.-59.sorok)</v>
      </c>
      <c r="C67" s="113">
        <f>Import_M!D58</f>
        <v>0</v>
      </c>
      <c r="D67" s="113">
        <f>Import_M!E58</f>
        <v>0</v>
      </c>
      <c r="E67" s="23">
        <f>Import_M!F58</f>
        <v>0</v>
      </c>
    </row>
    <row r="68" spans="1:5" ht="19.5" customHeight="1" x14ac:dyDescent="0.25">
      <c r="A68" s="112">
        <v>57</v>
      </c>
      <c r="B68" s="398" t="str">
        <f>CHOOSE(Tartalom!$G$3,Nyelv!B58,Nyelv!C58,Nyelv!D58,Nyelv!E58)</f>
        <v>1. Bevételek aktív időbeli elhatárolása</v>
      </c>
      <c r="C68" s="113">
        <f>Import_M!D59</f>
        <v>0</v>
      </c>
      <c r="D68" s="113">
        <f>Import_M!E59</f>
        <v>0</v>
      </c>
      <c r="E68" s="23">
        <f>Import_M!F59</f>
        <v>0</v>
      </c>
    </row>
    <row r="69" spans="1:5" ht="19.5" customHeight="1" x14ac:dyDescent="0.25">
      <c r="A69" s="112">
        <v>58</v>
      </c>
      <c r="B69" s="398" t="str">
        <f>CHOOSE(Tartalom!$G$3,Nyelv!B59,Nyelv!C59,Nyelv!D59,Nyelv!E59)</f>
        <v>2. Költségek, ráfordítások aktív időbeli elhatárolása</v>
      </c>
      <c r="C69" s="113">
        <f>Import_M!D60</f>
        <v>0</v>
      </c>
      <c r="D69" s="113">
        <f>Import_M!E60</f>
        <v>0</v>
      </c>
      <c r="E69" s="23">
        <f>Import_M!F60</f>
        <v>0</v>
      </c>
    </row>
    <row r="70" spans="1:5" ht="19.5" customHeight="1" x14ac:dyDescent="0.25">
      <c r="A70" s="112">
        <v>59</v>
      </c>
      <c r="B70" s="398" t="str">
        <f>CHOOSE(Tartalom!$G$3,Nyelv!B60,Nyelv!C60,Nyelv!D60,Nyelv!E60)</f>
        <v>3. Halasztott ráfordítások</v>
      </c>
      <c r="C70" s="113">
        <f>Import_M!D61</f>
        <v>0</v>
      </c>
      <c r="D70" s="113">
        <f>Import_M!E61</f>
        <v>0</v>
      </c>
      <c r="E70" s="23">
        <f>Import_M!F61</f>
        <v>0</v>
      </c>
    </row>
    <row r="71" spans="1:5" ht="19.5" customHeight="1" thickBot="1" x14ac:dyDescent="0.3">
      <c r="A71" s="121">
        <v>60</v>
      </c>
      <c r="B71" s="403" t="str">
        <f>CHOOSE(Tartalom!$G$3,Nyelv!B61,Nyelv!C61,Nyelv!D61,Nyelv!E61)</f>
        <v>ESZKÖZÖK összesen  (1.+29.+56)</v>
      </c>
      <c r="C71" s="433">
        <f>Import_M!D62</f>
        <v>0</v>
      </c>
      <c r="D71" s="433">
        <f>Import_M!E62</f>
        <v>0</v>
      </c>
      <c r="E71" s="122">
        <f>Import_M!F62</f>
        <v>0</v>
      </c>
    </row>
    <row r="72" spans="1:5" ht="19.5" customHeight="1" x14ac:dyDescent="0.25">
      <c r="A72" s="431">
        <v>61</v>
      </c>
      <c r="B72" s="430" t="str">
        <f>CHOOSE(Tartalom!$G$3,Nyelv!B62,Nyelv!C62,Nyelv!D62,Nyelv!E62)</f>
        <v>D. Saját tőke  (62.+64.+65.+66.+67+68+71.)</v>
      </c>
      <c r="C72" s="138">
        <f>Import_M!D63</f>
        <v>0</v>
      </c>
      <c r="D72" s="138">
        <f>Import_M!E63</f>
        <v>0</v>
      </c>
      <c r="E72" s="135">
        <f>Import_M!F63</f>
        <v>0</v>
      </c>
    </row>
    <row r="73" spans="1:5" ht="19.5" customHeight="1" x14ac:dyDescent="0.25">
      <c r="A73" s="112">
        <v>62</v>
      </c>
      <c r="B73" s="398" t="str">
        <f>CHOOSE(Tartalom!$G$3,Nyelv!B63,Nyelv!C63,Nyelv!D63,Nyelv!E63)</f>
        <v>I. JEGYZETT TŐKE</v>
      </c>
      <c r="C73" s="113">
        <f>Import_M!D64</f>
        <v>0</v>
      </c>
      <c r="D73" s="113">
        <f>Import_M!E64</f>
        <v>0</v>
      </c>
      <c r="E73" s="23">
        <f>Import_M!F64</f>
        <v>0</v>
      </c>
    </row>
    <row r="74" spans="1:5" ht="19.5" customHeight="1" x14ac:dyDescent="0.25">
      <c r="A74" s="112">
        <v>63</v>
      </c>
      <c r="B74" s="398" t="str">
        <f>CHOOSE(Tartalom!$G$3,Nyelv!B64,Nyelv!C64,Nyelv!D64,Nyelv!E64)</f>
        <v>Ebből: visszavásárolt tulajdoni részesedés névértéken</v>
      </c>
      <c r="C74" s="113">
        <f>Import_M!D65</f>
        <v>0</v>
      </c>
      <c r="D74" s="113">
        <f>Import_M!E65</f>
        <v>0</v>
      </c>
      <c r="E74" s="23">
        <f>Import_M!F65</f>
        <v>0</v>
      </c>
    </row>
    <row r="75" spans="1:5" ht="19.5" customHeight="1" x14ac:dyDescent="0.25">
      <c r="A75" s="112">
        <v>64</v>
      </c>
      <c r="B75" s="398" t="str">
        <f>CHOOSE(Tartalom!$G$3,Nyelv!B65,Nyelv!C65,Nyelv!D65,Nyelv!E65)</f>
        <v>II. JEGYZETT DE MÉG BE NEM FIZETETT TŐKE (-)</v>
      </c>
      <c r="C75" s="113">
        <f>Import_M!D66</f>
        <v>0</v>
      </c>
      <c r="D75" s="113">
        <f>Import_M!E66</f>
        <v>0</v>
      </c>
      <c r="E75" s="23">
        <f>Import_M!F66</f>
        <v>0</v>
      </c>
    </row>
    <row r="76" spans="1:5" ht="19.5" customHeight="1" x14ac:dyDescent="0.25">
      <c r="A76" s="112">
        <v>65</v>
      </c>
      <c r="B76" s="398" t="str">
        <f>CHOOSE(Tartalom!$G$3,Nyelv!B66,Nyelv!C66,Nyelv!D66,Nyelv!E66)</f>
        <v>III. TŐKETARTALÉK</v>
      </c>
      <c r="C76" s="113">
        <f>Import_M!D67</f>
        <v>0</v>
      </c>
      <c r="D76" s="113">
        <f>Import_M!E67</f>
        <v>0</v>
      </c>
      <c r="E76" s="23">
        <f>Import_M!F67</f>
        <v>0</v>
      </c>
    </row>
    <row r="77" spans="1:5" ht="19.5" customHeight="1" x14ac:dyDescent="0.25">
      <c r="A77" s="112">
        <v>66</v>
      </c>
      <c r="B77" s="398" t="str">
        <f>CHOOSE(Tartalom!$G$3,Nyelv!B67,Nyelv!C67,Nyelv!D67,Nyelv!E67)</f>
        <v>IV. EREDMÉNYTARTALÉK</v>
      </c>
      <c r="C77" s="113">
        <f>Import_M!D68</f>
        <v>0</v>
      </c>
      <c r="D77" s="113">
        <f>Import_M!E68</f>
        <v>0</v>
      </c>
      <c r="E77" s="23">
        <f>Import_M!F68</f>
        <v>0</v>
      </c>
    </row>
    <row r="78" spans="1:5" ht="19.5" customHeight="1" x14ac:dyDescent="0.25">
      <c r="A78" s="112">
        <v>67</v>
      </c>
      <c r="B78" s="398" t="str">
        <f>CHOOSE(Tartalom!$G$3,Nyelv!B68,Nyelv!C68,Nyelv!D68,Nyelv!E68)</f>
        <v>V. LEKÖTÖTT TARTALÉK</v>
      </c>
      <c r="C78" s="113">
        <f>Import_M!D69</f>
        <v>0</v>
      </c>
      <c r="D78" s="113">
        <f>Import_M!E69</f>
        <v>0</v>
      </c>
      <c r="E78" s="23">
        <f>Import_M!F69</f>
        <v>0</v>
      </c>
    </row>
    <row r="79" spans="1:5" ht="19.5" customHeight="1" x14ac:dyDescent="0.25">
      <c r="A79" s="112">
        <v>68</v>
      </c>
      <c r="B79" s="398" t="str">
        <f>CHOOSE(Tartalom!$G$3,Nyelv!B69,Nyelv!C69,Nyelv!D69,Nyelv!E69)</f>
        <v>VI. ÉRTÉKELÉSI TARTALÉK</v>
      </c>
      <c r="C79" s="113">
        <f>Import_M!D70</f>
        <v>0</v>
      </c>
      <c r="D79" s="113">
        <f>Import_M!E70</f>
        <v>0</v>
      </c>
      <c r="E79" s="23">
        <f>Import_M!F70</f>
        <v>0</v>
      </c>
    </row>
    <row r="80" spans="1:5" ht="19.5" customHeight="1" x14ac:dyDescent="0.25">
      <c r="A80" s="112">
        <v>69</v>
      </c>
      <c r="B80" s="398" t="str">
        <f>CHOOSE(Tartalom!$G$3,Nyelv!B70,Nyelv!C70,Nyelv!D70,Nyelv!E70)</f>
        <v>1. Értékhelyesbítés értékelési tartaléka</v>
      </c>
      <c r="C80" s="113">
        <f>Import_M!D71</f>
        <v>0</v>
      </c>
      <c r="D80" s="113">
        <f>Import_M!E71</f>
        <v>0</v>
      </c>
      <c r="E80" s="23">
        <f>Import_M!F71</f>
        <v>0</v>
      </c>
    </row>
    <row r="81" spans="1:7" ht="19.5" customHeight="1" x14ac:dyDescent="0.25">
      <c r="A81" s="112">
        <v>70</v>
      </c>
      <c r="B81" s="398" t="str">
        <f>CHOOSE(Tartalom!$G$3,Nyelv!B71,Nyelv!C71,Nyelv!D71,Nyelv!E71)</f>
        <v>2. Valós értékelés értékelési tartaléka</v>
      </c>
      <c r="C81" s="113">
        <f>Import_M!D72</f>
        <v>0</v>
      </c>
      <c r="D81" s="113">
        <f>Import_M!E72</f>
        <v>0</v>
      </c>
      <c r="E81" s="23">
        <f>Import_M!F72</f>
        <v>0</v>
      </c>
    </row>
    <row r="82" spans="1:7" ht="19.5" customHeight="1" x14ac:dyDescent="0.25">
      <c r="A82" s="112">
        <v>71</v>
      </c>
      <c r="B82" s="398" t="str">
        <f>CHOOSE(Tartalom!$G$3,Nyelv!B72,Nyelv!C72,Nyelv!D72,Nyelv!E72)</f>
        <v>VII. ADÓZOTT EREDMÉNY</v>
      </c>
      <c r="C82" s="113">
        <f>Import_M!D73</f>
        <v>0</v>
      </c>
      <c r="D82" s="113">
        <f>Import_M!E73</f>
        <v>0</v>
      </c>
      <c r="E82" s="23">
        <f>Import_M!F73</f>
        <v>0</v>
      </c>
    </row>
    <row r="83" spans="1:7" ht="19.5" customHeight="1" x14ac:dyDescent="0.3">
      <c r="A83" s="112">
        <v>72</v>
      </c>
      <c r="B83" s="399" t="str">
        <f>CHOOSE(Tartalom!$G$3,Nyelv!B73,Nyelv!C73,Nyelv!D73,Nyelv!E73)</f>
        <v>E. Céltartalékok  (73-75)</v>
      </c>
      <c r="C83" s="113">
        <f>Import_M!D74</f>
        <v>0</v>
      </c>
      <c r="D83" s="113">
        <f>Import_M!E74</f>
        <v>0</v>
      </c>
      <c r="E83" s="23">
        <f>Import_M!F74</f>
        <v>0</v>
      </c>
      <c r="G83" s="90"/>
    </row>
    <row r="84" spans="1:7" ht="19.5" customHeight="1" x14ac:dyDescent="0.25">
      <c r="A84" s="112">
        <v>73</v>
      </c>
      <c r="B84" s="398" t="str">
        <f>CHOOSE(Tartalom!$G$3,Nyelv!B74,Nyelv!C74,Nyelv!D74,Nyelv!E74)</f>
        <v>1. Céltartalék a várható kötelezettségekre</v>
      </c>
      <c r="C84" s="113">
        <f>Import_M!D75</f>
        <v>0</v>
      </c>
      <c r="D84" s="113">
        <f>Import_M!E75</f>
        <v>0</v>
      </c>
      <c r="E84" s="23">
        <f>Import_M!F75</f>
        <v>0</v>
      </c>
      <c r="G84" s="91"/>
    </row>
    <row r="85" spans="1:7" ht="19.5" customHeight="1" x14ac:dyDescent="0.25">
      <c r="A85" s="112">
        <v>74</v>
      </c>
      <c r="B85" s="398" t="str">
        <f>CHOOSE(Tartalom!$G$3,Nyelv!B75,Nyelv!C75,Nyelv!D75,Nyelv!E75)</f>
        <v>2. Céltartalék a jövőbeni költségekre</v>
      </c>
      <c r="C85" s="113">
        <f>Import_M!D76</f>
        <v>0</v>
      </c>
      <c r="D85" s="113">
        <f>Import_M!E76</f>
        <v>0</v>
      </c>
      <c r="E85" s="23">
        <f>Import_M!F76</f>
        <v>0</v>
      </c>
    </row>
    <row r="86" spans="1:7" ht="19.5" customHeight="1" x14ac:dyDescent="0.25">
      <c r="A86" s="112">
        <v>75</v>
      </c>
      <c r="B86" s="398" t="str">
        <f>CHOOSE(Tartalom!$G$3,Nyelv!B76,Nyelv!C76,Nyelv!D76,Nyelv!E76)</f>
        <v>3. Egyéb céltartalék</v>
      </c>
      <c r="C86" s="113">
        <f>Import_M!D77</f>
        <v>0</v>
      </c>
      <c r="D86" s="113">
        <f>Import_M!E77</f>
        <v>0</v>
      </c>
      <c r="E86" s="23">
        <f>Import_M!F77</f>
        <v>0</v>
      </c>
    </row>
    <row r="87" spans="1:7" ht="19.5" customHeight="1" x14ac:dyDescent="0.25">
      <c r="A87" s="112">
        <v>76</v>
      </c>
      <c r="B87" s="398" t="str">
        <f>CHOOSE(Tartalom!$G$3,Nyelv!B77,Nyelv!C77,Nyelv!D77,Nyelv!E77)</f>
        <v>F. Kötelezettségek  (77.+ 82.+ 92. sor)</v>
      </c>
      <c r="C87" s="113">
        <f>Import_M!D78</f>
        <v>0</v>
      </c>
      <c r="D87" s="113">
        <f>Import_M!E78</f>
        <v>0</v>
      </c>
      <c r="E87" s="23">
        <f>Import_M!F78</f>
        <v>0</v>
      </c>
    </row>
    <row r="88" spans="1:7" ht="19.5" customHeight="1" x14ac:dyDescent="0.25">
      <c r="A88" s="112">
        <v>77</v>
      </c>
      <c r="B88" s="399" t="str">
        <f>CHOOSE(Tartalom!$G$3,Nyelv!B78,Nyelv!C78,Nyelv!D78,Nyelv!E78)</f>
        <v>I. HÁTRASOROLT KÖTELEZETTSÉGEK (78.-81. sorok)</v>
      </c>
      <c r="C88" s="113">
        <f>Import_M!D79</f>
        <v>0</v>
      </c>
      <c r="D88" s="113">
        <f>Import_M!E79</f>
        <v>0</v>
      </c>
      <c r="E88" s="23">
        <f>Import_M!F79</f>
        <v>0</v>
      </c>
    </row>
    <row r="89" spans="1:7" ht="19.5" customHeight="1" x14ac:dyDescent="0.25">
      <c r="A89" s="112">
        <v>78</v>
      </c>
      <c r="B89" s="398" t="str">
        <f>CHOOSE(Tartalom!$G$3,Nyelv!B79,Nyelv!C79,Nyelv!D79,Nyelv!E79)</f>
        <v>1. Hátrasorolt kötelezettségek kapcsolt vállalkozással szemben</v>
      </c>
      <c r="C89" s="113">
        <f>Import_M!D80</f>
        <v>0</v>
      </c>
      <c r="D89" s="113">
        <f>Import_M!E80</f>
        <v>0</v>
      </c>
      <c r="E89" s="23">
        <f>Import_M!F80</f>
        <v>0</v>
      </c>
    </row>
    <row r="90" spans="1:7" ht="25.5" x14ac:dyDescent="0.25">
      <c r="A90" s="112">
        <v>79</v>
      </c>
      <c r="B90" s="398" t="str">
        <f>CHOOSE(Tartalom!$G$3,Nyelv!B80,Nyelv!C80,Nyelv!D80,Nyelv!E80)</f>
        <v>2. Hátrasorolt kötelezettségek jelentős tulajdoni viszonyban lévő vállalkozással szemben</v>
      </c>
      <c r="C90" s="113">
        <f>Import_M!D81</f>
        <v>0</v>
      </c>
      <c r="D90" s="113">
        <f>Import_M!E81</f>
        <v>0</v>
      </c>
      <c r="E90" s="23">
        <f>Import_M!F81</f>
        <v>0</v>
      </c>
    </row>
    <row r="91" spans="1:7" ht="25.5" x14ac:dyDescent="0.25">
      <c r="A91" s="112">
        <v>80</v>
      </c>
      <c r="B91" s="398" t="str">
        <f>CHOOSE(Tartalom!$G$3,Nyelv!B81,Nyelv!C81,Nyelv!D81,Nyelv!E81)</f>
        <v>3. Hátrasorolt kötelezettségek egyéb részesedési viszonyban lévő vállalkozással szemben</v>
      </c>
      <c r="C91" s="113">
        <f>Import_M!D82</f>
        <v>0</v>
      </c>
      <c r="D91" s="113">
        <f>Import_M!E82</f>
        <v>0</v>
      </c>
      <c r="E91" s="23">
        <f>Import_M!F82</f>
        <v>0</v>
      </c>
    </row>
    <row r="92" spans="1:7" ht="19.5" customHeight="1" thickBot="1" x14ac:dyDescent="0.3">
      <c r="A92" s="121">
        <v>81</v>
      </c>
      <c r="B92" s="400" t="str">
        <f>CHOOSE(Tartalom!$G$3,Nyelv!B82,Nyelv!C82,Nyelv!D82,Nyelv!E82)</f>
        <v>4. Hátrasorolt kötelezettségek egyéb gazdálkodóval szemben</v>
      </c>
      <c r="C92" s="433">
        <f>Import_M!D83</f>
        <v>0</v>
      </c>
      <c r="D92" s="433">
        <f>Import_M!E83</f>
        <v>0</v>
      </c>
      <c r="E92" s="122">
        <f>Import_M!F83</f>
        <v>0</v>
      </c>
    </row>
    <row r="93" spans="1:7" s="62" customFormat="1" ht="19.5" customHeight="1" x14ac:dyDescent="0.25">
      <c r="A93" s="431">
        <v>82</v>
      </c>
      <c r="B93" s="430" t="str">
        <f>CHOOSE(Tartalom!$G$3,Nyelv!B83,Nyelv!C83,Nyelv!D83,Nyelv!E83)</f>
        <v>II. HOSSZÚ LEJÁRATÚ KÖTELEZETTSÉGEK  (83.-91. sorok)</v>
      </c>
      <c r="C93" s="138">
        <f>Import_M!D84</f>
        <v>0</v>
      </c>
      <c r="D93" s="138">
        <f>Import_M!E84</f>
        <v>0</v>
      </c>
      <c r="E93" s="135">
        <f>Import_M!F84</f>
        <v>0</v>
      </c>
    </row>
    <row r="94" spans="1:7" s="62" customFormat="1" ht="19.5" customHeight="1" x14ac:dyDescent="0.25">
      <c r="A94" s="112">
        <v>83</v>
      </c>
      <c r="B94" s="398" t="str">
        <f>CHOOSE(Tartalom!$G$3,Nyelv!B84,Nyelv!C84,Nyelv!D84,Nyelv!E84)</f>
        <v>1. Hosszú lejáratra kapott kölcsönök</v>
      </c>
      <c r="C94" s="113">
        <f>Import_M!D85</f>
        <v>0</v>
      </c>
      <c r="D94" s="113">
        <f>Import_M!E85</f>
        <v>0</v>
      </c>
      <c r="E94" s="23">
        <f>Import_M!F85</f>
        <v>0</v>
      </c>
    </row>
    <row r="95" spans="1:7" s="62" customFormat="1" ht="19.5" customHeight="1" x14ac:dyDescent="0.25">
      <c r="A95" s="112">
        <v>84</v>
      </c>
      <c r="B95" s="398" t="str">
        <f>CHOOSE(Tartalom!$G$3,Nyelv!B85,Nyelv!C85,Nyelv!D85,Nyelv!E85)</f>
        <v>2. Átváltoztatható és átváltozó kötvények</v>
      </c>
      <c r="C95" s="113">
        <f>Import_M!D86</f>
        <v>0</v>
      </c>
      <c r="D95" s="113">
        <f>Import_M!E86</f>
        <v>0</v>
      </c>
      <c r="E95" s="23">
        <f>Import_M!F86</f>
        <v>0</v>
      </c>
    </row>
    <row r="96" spans="1:7" s="62" customFormat="1" ht="19.5" customHeight="1" x14ac:dyDescent="0.25">
      <c r="A96" s="112">
        <v>85</v>
      </c>
      <c r="B96" s="398" t="str">
        <f>CHOOSE(Tartalom!$G$3,Nyelv!B86,Nyelv!C86,Nyelv!D86,Nyelv!E86)</f>
        <v>3. Tartozások kötvénykibocsátásból</v>
      </c>
      <c r="C96" s="113">
        <f>Import_M!D87</f>
        <v>0</v>
      </c>
      <c r="D96" s="113">
        <f>Import_M!E87</f>
        <v>0</v>
      </c>
      <c r="E96" s="23">
        <f>Import_M!F87</f>
        <v>0</v>
      </c>
    </row>
    <row r="97" spans="1:5" s="62" customFormat="1" ht="19.5" customHeight="1" x14ac:dyDescent="0.25">
      <c r="A97" s="112">
        <v>86</v>
      </c>
      <c r="B97" s="398" t="str">
        <f>CHOOSE(Tartalom!$G$3,Nyelv!B87,Nyelv!C87,Nyelv!D87,Nyelv!E87)</f>
        <v>4. Beruházási és fejlesztési hitelek</v>
      </c>
      <c r="C97" s="113">
        <f>Import_M!D88</f>
        <v>0</v>
      </c>
      <c r="D97" s="113">
        <f>Import_M!E88</f>
        <v>0</v>
      </c>
      <c r="E97" s="23">
        <f>Import_M!F88</f>
        <v>0</v>
      </c>
    </row>
    <row r="98" spans="1:5" s="62" customFormat="1" ht="19.5" customHeight="1" x14ac:dyDescent="0.25">
      <c r="A98" s="112">
        <v>87</v>
      </c>
      <c r="B98" s="398" t="str">
        <f>CHOOSE(Tartalom!$G$3,Nyelv!B88,Nyelv!C88,Nyelv!D88,Nyelv!E88)</f>
        <v>5. Egyéb hosszú lejáratú hitelek</v>
      </c>
      <c r="C98" s="113">
        <f>Import_M!D89</f>
        <v>0</v>
      </c>
      <c r="D98" s="113">
        <f>Import_M!E89</f>
        <v>0</v>
      </c>
      <c r="E98" s="23">
        <f>Import_M!F89</f>
        <v>0</v>
      </c>
    </row>
    <row r="99" spans="1:5" s="62" customFormat="1" ht="19.5" customHeight="1" x14ac:dyDescent="0.25">
      <c r="A99" s="112">
        <v>88</v>
      </c>
      <c r="B99" s="398" t="str">
        <f>CHOOSE(Tartalom!$G$3,Nyelv!B89,Nyelv!C89,Nyelv!D89,Nyelv!E89)</f>
        <v>6. Tartós kötelezettségek kapcsolt vállalkozással szemben</v>
      </c>
      <c r="C99" s="113">
        <f>Import_M!D90</f>
        <v>0</v>
      </c>
      <c r="D99" s="113">
        <f>Import_M!E90</f>
        <v>0</v>
      </c>
      <c r="E99" s="23">
        <f>Import_M!F90</f>
        <v>0</v>
      </c>
    </row>
    <row r="100" spans="1:5" s="62" customFormat="1" ht="27" customHeight="1" x14ac:dyDescent="0.25">
      <c r="A100" s="112">
        <v>89</v>
      </c>
      <c r="B100" s="398" t="str">
        <f>CHOOSE(Tartalom!$G$3,Nyelv!B90,Nyelv!C90,Nyelv!D90,Nyelv!E90)</f>
        <v>7. Tartós kötelezettségek jelentős tulajdoni részesedési viszonyban lévő vállalkozásokkal szemben</v>
      </c>
      <c r="C100" s="113">
        <f>Import_M!D91</f>
        <v>0</v>
      </c>
      <c r="D100" s="113">
        <f>Import_M!E91</f>
        <v>0</v>
      </c>
      <c r="E100" s="23">
        <f>Import_M!F91</f>
        <v>0</v>
      </c>
    </row>
    <row r="101" spans="1:5" s="62" customFormat="1" ht="27" customHeight="1" x14ac:dyDescent="0.25">
      <c r="A101" s="112">
        <v>90</v>
      </c>
      <c r="B101" s="398" t="str">
        <f>CHOOSE(Tartalom!$G$3,Nyelv!B91,Nyelv!C91,Nyelv!D91,Nyelv!E91)</f>
        <v>8. Tartós kötelezettségek egyéb részesedési viszonyban lévő vállalkozással szemben</v>
      </c>
      <c r="C101" s="113">
        <f>Import_M!D92</f>
        <v>0</v>
      </c>
      <c r="D101" s="113">
        <f>Import_M!E92</f>
        <v>0</v>
      </c>
      <c r="E101" s="23">
        <f>Import_M!F92</f>
        <v>0</v>
      </c>
    </row>
    <row r="102" spans="1:5" s="62" customFormat="1" ht="19.5" customHeight="1" x14ac:dyDescent="0.25">
      <c r="A102" s="112">
        <v>91</v>
      </c>
      <c r="B102" s="398" t="str">
        <f>CHOOSE(Tartalom!$G$3,Nyelv!B92,Nyelv!C92,Nyelv!D92,Nyelv!E92)</f>
        <v>9. Egyéb hosszú lejáratú kötelezettségek</v>
      </c>
      <c r="C102" s="113">
        <f>Import_M!D93</f>
        <v>0</v>
      </c>
      <c r="D102" s="113">
        <f>Import_M!E93</f>
        <v>0</v>
      </c>
      <c r="E102" s="23">
        <f>Import_M!F93</f>
        <v>0</v>
      </c>
    </row>
    <row r="103" spans="1:5" s="62" customFormat="1" ht="19.5" customHeight="1" x14ac:dyDescent="0.25">
      <c r="A103" s="112">
        <v>92</v>
      </c>
      <c r="B103" s="399" t="str">
        <f>CHOOSE(Tartalom!$G$3,Nyelv!B93,Nyelv!C93,Nyelv!D93,Nyelv!E93)</f>
        <v>III. RÖVID LEJÁRATÚ KÖTELEZETTSÉGEK (93.+95.-104. sorok)</v>
      </c>
      <c r="C103" s="113">
        <f>Import_M!D94</f>
        <v>0</v>
      </c>
      <c r="D103" s="113">
        <f>Import_M!E94</f>
        <v>0</v>
      </c>
      <c r="E103" s="23">
        <f>Import_M!F94</f>
        <v>0</v>
      </c>
    </row>
    <row r="104" spans="1:5" s="62" customFormat="1" ht="19.5" customHeight="1" x14ac:dyDescent="0.25">
      <c r="A104" s="112">
        <v>93</v>
      </c>
      <c r="B104" s="398" t="str">
        <f>CHOOSE(Tartalom!$G$3,Nyelv!B94,Nyelv!C94,Nyelv!D94,Nyelv!E94)</f>
        <v>1. Rövid lejáratú kölcsönök</v>
      </c>
      <c r="C104" s="113">
        <f>Import_M!D95</f>
        <v>0</v>
      </c>
      <c r="D104" s="113">
        <f>Import_M!E95</f>
        <v>0</v>
      </c>
      <c r="E104" s="23">
        <f>Import_M!F95</f>
        <v>0</v>
      </c>
    </row>
    <row r="105" spans="1:5" s="62" customFormat="1" ht="19.5" customHeight="1" x14ac:dyDescent="0.25">
      <c r="A105" s="112">
        <v>94</v>
      </c>
      <c r="B105" s="398" t="str">
        <f>CHOOSE(Tartalom!$G$3,Nyelv!B95,Nyelv!C95,Nyelv!D95,Nyelv!E95)</f>
        <v xml:space="preserve">     - Ebből: az átváltoztatható kötvények</v>
      </c>
      <c r="C105" s="113">
        <f>Import_M!D96</f>
        <v>0</v>
      </c>
      <c r="D105" s="113">
        <f>Import_M!E96</f>
        <v>0</v>
      </c>
      <c r="E105" s="23">
        <f>Import_M!F96</f>
        <v>0</v>
      </c>
    </row>
    <row r="106" spans="1:5" s="62" customFormat="1" ht="19.5" customHeight="1" x14ac:dyDescent="0.25">
      <c r="A106" s="112">
        <v>95</v>
      </c>
      <c r="B106" s="398" t="str">
        <f>CHOOSE(Tartalom!$G$3,Nyelv!B96,Nyelv!C96,Nyelv!D96,Nyelv!E96)</f>
        <v>2. Rövid lejáratú hitelek</v>
      </c>
      <c r="C106" s="113">
        <f>Import_M!D97</f>
        <v>0</v>
      </c>
      <c r="D106" s="113">
        <f>Import_M!E97</f>
        <v>0</v>
      </c>
      <c r="E106" s="23">
        <f>Import_M!F97</f>
        <v>0</v>
      </c>
    </row>
    <row r="107" spans="1:5" s="62" customFormat="1" ht="19.5" customHeight="1" x14ac:dyDescent="0.25">
      <c r="A107" s="112">
        <v>96</v>
      </c>
      <c r="B107" s="398" t="str">
        <f>CHOOSE(Tartalom!$G$3,Nyelv!B97,Nyelv!C97,Nyelv!D97,Nyelv!E97)</f>
        <v>3. Vevőktől kapott előlegek</v>
      </c>
      <c r="C107" s="113">
        <f>Import_M!D98</f>
        <v>0</v>
      </c>
      <c r="D107" s="113">
        <f>Import_M!E98</f>
        <v>0</v>
      </c>
      <c r="E107" s="23">
        <f>Import_M!F98</f>
        <v>0</v>
      </c>
    </row>
    <row r="108" spans="1:5" s="62" customFormat="1" ht="19.5" customHeight="1" x14ac:dyDescent="0.25">
      <c r="A108" s="112">
        <v>97</v>
      </c>
      <c r="B108" s="398" t="str">
        <f>CHOOSE(Tartalom!$G$3,Nyelv!B98,Nyelv!C98,Nyelv!D98,Nyelv!E98)</f>
        <v>4. Kötelezettségek áruszállításból és szolgáltatásból (szállítók)</v>
      </c>
      <c r="C108" s="113">
        <f>Import_M!D99</f>
        <v>0</v>
      </c>
      <c r="D108" s="113">
        <f>Import_M!E99</f>
        <v>0</v>
      </c>
      <c r="E108" s="23">
        <f>Import_M!F99</f>
        <v>0</v>
      </c>
    </row>
    <row r="109" spans="1:5" s="62" customFormat="1" ht="19.5" customHeight="1" x14ac:dyDescent="0.25">
      <c r="A109" s="112">
        <v>98</v>
      </c>
      <c r="B109" s="398" t="str">
        <f>CHOOSE(Tartalom!$G$3,Nyelv!B99,Nyelv!C99,Nyelv!D99,Nyelv!E99)</f>
        <v>5. Váltótartozások</v>
      </c>
      <c r="C109" s="113">
        <f>Import_M!D100</f>
        <v>0</v>
      </c>
      <c r="D109" s="113">
        <f>Import_M!E100</f>
        <v>0</v>
      </c>
      <c r="E109" s="23">
        <f>Import_M!F100</f>
        <v>0</v>
      </c>
    </row>
    <row r="110" spans="1:5" s="62" customFormat="1" ht="19.5" customHeight="1" x14ac:dyDescent="0.25">
      <c r="A110" s="112">
        <v>99</v>
      </c>
      <c r="B110" s="398" t="str">
        <f>CHOOSE(Tartalom!$G$3,Nyelv!B100,Nyelv!C100,Nyelv!D100,Nyelv!E100)</f>
        <v>6. Rövid lejáratú kötelezettségek kapcsolt vállalkozással szemben</v>
      </c>
      <c r="C110" s="113">
        <f>Import_M!D101</f>
        <v>0</v>
      </c>
      <c r="D110" s="113">
        <f>Import_M!E101</f>
        <v>0</v>
      </c>
      <c r="E110" s="23">
        <f>Import_M!F101</f>
        <v>0</v>
      </c>
    </row>
    <row r="111" spans="1:5" s="62" customFormat="1" ht="27" customHeight="1" x14ac:dyDescent="0.25">
      <c r="A111" s="112">
        <v>100</v>
      </c>
      <c r="B111" s="398" t="str">
        <f>CHOOSE(Tartalom!$G$3,Nyelv!B101,Nyelv!C101,Nyelv!D101,Nyelv!E101)</f>
        <v>7. Rövid lejáratú kötelezettségek jelentős tulajdoni viszonyban lévő vállalkozásokkal szemben</v>
      </c>
      <c r="C111" s="113">
        <f>Import_M!D102</f>
        <v>0</v>
      </c>
      <c r="D111" s="113">
        <f>Import_M!E102</f>
        <v>0</v>
      </c>
      <c r="E111" s="23">
        <f>Import_M!F102</f>
        <v>0</v>
      </c>
    </row>
    <row r="112" spans="1:5" s="62" customFormat="1" ht="27" customHeight="1" x14ac:dyDescent="0.25">
      <c r="A112" s="112">
        <v>101</v>
      </c>
      <c r="B112" s="398" t="str">
        <f>CHOOSE(Tartalom!$G$3,Nyelv!B102,Nyelv!C102,Nyelv!D102,Nyelv!E102)</f>
        <v>8. Rövid lejáratú kötelezettségek egyéb részesedési viszonyban lévő vállalkozással szemben</v>
      </c>
      <c r="C112" s="113">
        <f>Import_M!D103</f>
        <v>0</v>
      </c>
      <c r="D112" s="113">
        <f>Import_M!E103</f>
        <v>0</v>
      </c>
      <c r="E112" s="23">
        <f>Import_M!F103</f>
        <v>0</v>
      </c>
    </row>
    <row r="113" spans="1:5" s="62" customFormat="1" ht="19.5" customHeight="1" x14ac:dyDescent="0.25">
      <c r="A113" s="112">
        <v>102</v>
      </c>
      <c r="B113" s="398" t="str">
        <f>CHOOSE(Tartalom!$G$3,Nyelv!B103,Nyelv!C103,Nyelv!D103,Nyelv!E103)</f>
        <v>9. Egyéb rövid lejáratú kötelezettségek</v>
      </c>
      <c r="C113" s="113">
        <f>Import_M!D104</f>
        <v>0</v>
      </c>
      <c r="D113" s="113">
        <f>Import_M!E104</f>
        <v>0</v>
      </c>
      <c r="E113" s="23">
        <f>Import_M!F104</f>
        <v>0</v>
      </c>
    </row>
    <row r="114" spans="1:5" s="62" customFormat="1" ht="19.5" customHeight="1" x14ac:dyDescent="0.25">
      <c r="A114" s="112">
        <v>103</v>
      </c>
      <c r="B114" s="398" t="str">
        <f>CHOOSE(Tartalom!$G$3,Nyelv!B104,Nyelv!C104,Nyelv!D104,Nyelv!E104)</f>
        <v>10. Kötelezettségek értékelési különbözete</v>
      </c>
      <c r="C114" s="113">
        <f>Import_M!D105</f>
        <v>0</v>
      </c>
      <c r="D114" s="113">
        <f>Import_M!E105</f>
        <v>0</v>
      </c>
      <c r="E114" s="23">
        <f>Import_M!F105</f>
        <v>0</v>
      </c>
    </row>
    <row r="115" spans="1:5" s="62" customFormat="1" ht="19.5" customHeight="1" x14ac:dyDescent="0.25">
      <c r="A115" s="112">
        <v>104</v>
      </c>
      <c r="B115" s="398" t="str">
        <f>CHOOSE(Tartalom!$G$3,Nyelv!B105,Nyelv!C105,Nyelv!D105,Nyelv!E105)</f>
        <v>11. Származékos ügyletek negatív értékelési különbözete</v>
      </c>
      <c r="C115" s="113">
        <f>Import_M!D106</f>
        <v>0</v>
      </c>
      <c r="D115" s="113">
        <f>Import_M!E106</f>
        <v>0</v>
      </c>
      <c r="E115" s="23">
        <f>Import_M!F106</f>
        <v>0</v>
      </c>
    </row>
    <row r="116" spans="1:5" s="62" customFormat="1" ht="19.5" customHeight="1" x14ac:dyDescent="0.25">
      <c r="A116" s="112">
        <v>105</v>
      </c>
      <c r="B116" s="398" t="str">
        <f>CHOOSE(Tartalom!$G$3,Nyelv!B106,Nyelv!C106,Nyelv!D106,Nyelv!E106)</f>
        <v>G. Passzív időbeli elhatárolások  (106.-108. sorok)</v>
      </c>
      <c r="C116" s="113">
        <f>Import_M!D107</f>
        <v>0</v>
      </c>
      <c r="D116" s="113">
        <f>Import_M!E107</f>
        <v>0</v>
      </c>
      <c r="E116" s="23">
        <f>Import_M!F107</f>
        <v>0</v>
      </c>
    </row>
    <row r="117" spans="1:5" s="62" customFormat="1" ht="19.5" customHeight="1" x14ac:dyDescent="0.25">
      <c r="A117" s="112">
        <v>106</v>
      </c>
      <c r="B117" s="398" t="str">
        <f>CHOOSE(Tartalom!$G$3,Nyelv!B107,Nyelv!C107,Nyelv!D107,Nyelv!E107)</f>
        <v>1. Bevételek passzív időbeli elhatárolása</v>
      </c>
      <c r="C117" s="113">
        <f>Import_M!D108</f>
        <v>0</v>
      </c>
      <c r="D117" s="113">
        <f>Import_M!E108</f>
        <v>0</v>
      </c>
      <c r="E117" s="23">
        <f>Import_M!F108</f>
        <v>0</v>
      </c>
    </row>
    <row r="118" spans="1:5" ht="19.5" customHeight="1" x14ac:dyDescent="0.25">
      <c r="A118" s="112">
        <v>107</v>
      </c>
      <c r="B118" s="398" t="str">
        <f>CHOOSE(Tartalom!$G$3,Nyelv!B108,Nyelv!C108,Nyelv!D108,Nyelv!E108)</f>
        <v>2. Költségek, ráfordítások passzív időbeli elhatárolása</v>
      </c>
      <c r="C118" s="113">
        <f>Import_M!D109</f>
        <v>0</v>
      </c>
      <c r="D118" s="113">
        <f>Import_M!E109</f>
        <v>0</v>
      </c>
      <c r="E118" s="23">
        <f>Import_M!F109</f>
        <v>0</v>
      </c>
    </row>
    <row r="119" spans="1:5" ht="19.5" customHeight="1" x14ac:dyDescent="0.25">
      <c r="A119" s="112">
        <v>108</v>
      </c>
      <c r="B119" s="398" t="str">
        <f>CHOOSE(Tartalom!$G$3,Nyelv!B109,Nyelv!C109,Nyelv!D109,Nyelv!E109)</f>
        <v>3. Halasztott bevételek</v>
      </c>
      <c r="C119" s="113">
        <f>Import_M!D110</f>
        <v>0</v>
      </c>
      <c r="D119" s="113">
        <f>Import_M!E110</f>
        <v>0</v>
      </c>
      <c r="E119" s="23">
        <f>Import_M!F110</f>
        <v>0</v>
      </c>
    </row>
    <row r="120" spans="1:5" ht="19.5" customHeight="1" thickBot="1" x14ac:dyDescent="0.3">
      <c r="A120" s="121">
        <v>109</v>
      </c>
      <c r="B120" s="403" t="str">
        <f>CHOOSE(Tartalom!$G$3,Nyelv!B110,Nyelv!C110,Nyelv!D110,Nyelv!E110)</f>
        <v>Források összesen  (61.+72.+76.+105. sor)</v>
      </c>
      <c r="C120" s="433">
        <f>Import_M!D111</f>
        <v>0</v>
      </c>
      <c r="D120" s="433">
        <f>Import_M!E111</f>
        <v>0</v>
      </c>
      <c r="E120" s="122">
        <f>Import_M!F111</f>
        <v>0</v>
      </c>
    </row>
    <row r="121" spans="1:5" ht="19.5" customHeight="1" x14ac:dyDescent="0.25">
      <c r="A121" s="132"/>
      <c r="B121" s="133"/>
      <c r="C121" s="134"/>
      <c r="D121" s="134"/>
      <c r="E121" s="134"/>
    </row>
    <row r="122" spans="1:5" ht="19.5" customHeight="1" x14ac:dyDescent="0.25">
      <c r="A122" s="132"/>
      <c r="B122" s="133"/>
      <c r="C122" s="134"/>
      <c r="D122" s="134"/>
      <c r="E122" s="134"/>
    </row>
    <row r="123" spans="1:5" ht="19.5" customHeight="1" x14ac:dyDescent="0.25">
      <c r="A123" s="132"/>
      <c r="B123" s="133"/>
      <c r="C123" s="134"/>
      <c r="D123" s="134"/>
      <c r="E123" s="134"/>
    </row>
    <row r="124" spans="1:5" ht="19.5" customHeight="1" x14ac:dyDescent="0.25">
      <c r="A124" s="83" t="str">
        <f>IF(Tartalom!$G$3=1,'Nyelv old'!$E$10,IF(Tartalom!$G$3=2,'Nyelv old'!$F$10,IF(Tartalom!$G$3=3,'Nyelv old'!$G$10,'Nyelv old'!$H$10)))</f>
        <v xml:space="preserve">,  </v>
      </c>
      <c r="B124" s="83"/>
      <c r="C124" s="124"/>
      <c r="D124" s="8"/>
      <c r="E124" s="85"/>
    </row>
    <row r="125" spans="1:5" ht="19.5" customHeight="1" x14ac:dyDescent="0.25">
      <c r="A125" s="8"/>
      <c r="B125" s="8"/>
      <c r="C125" s="125" t="str">
        <f>IF(Tartalom!$G$3=1,'Nyelv old'!$E$8,IF(Tartalom!$G$3=2,'Nyelv old'!$F$8,IF(Tartalom!$G$3=3,'Nyelv old'!$G$8,'Nyelv old'!$H$8)))</f>
        <v>a vállalkozás vezetője</v>
      </c>
      <c r="D125" s="126"/>
      <c r="E125" s="125"/>
    </row>
    <row r="126" spans="1:5" ht="19.5" customHeight="1" x14ac:dyDescent="0.25">
      <c r="A126" s="8"/>
      <c r="B126" s="8"/>
      <c r="C126" s="125" t="str">
        <f>IF(Tartalom!$G$3=1,'Nyelv old'!$E$9,IF(Tartalom!$G$3=2,'Nyelv old'!$F$9,IF(Tartalom!$G$3=3,'Nyelv old'!$G$9,'Nyelv old'!$H$9)))</f>
        <v>(képviselője)</v>
      </c>
      <c r="D126" s="125"/>
      <c r="E126" s="125"/>
    </row>
    <row r="127" spans="1:5" ht="19.5" customHeight="1" x14ac:dyDescent="0.25">
      <c r="A127" s="62"/>
      <c r="B127" s="62"/>
    </row>
    <row r="128" spans="1:5" ht="19.5" customHeight="1" x14ac:dyDescent="0.25">
      <c r="A128" s="62"/>
      <c r="B128" s="62"/>
    </row>
    <row r="129" spans="1:5" x14ac:dyDescent="0.25">
      <c r="A129" s="62"/>
      <c r="B129" s="62"/>
    </row>
    <row r="130" spans="1:5" s="61" customFormat="1" x14ac:dyDescent="0.25">
      <c r="A130" s="62"/>
      <c r="B130" s="62"/>
      <c r="C130" s="32"/>
      <c r="D130" s="32"/>
      <c r="E130" s="32"/>
    </row>
    <row r="131" spans="1:5" x14ac:dyDescent="0.25">
      <c r="A131" s="62"/>
      <c r="B131" s="62"/>
    </row>
    <row r="132" spans="1:5" x14ac:dyDescent="0.25">
      <c r="A132" s="62"/>
      <c r="B132" s="62"/>
    </row>
    <row r="133" spans="1:5" x14ac:dyDescent="0.25">
      <c r="A133" s="62"/>
      <c r="B133" s="62"/>
    </row>
    <row r="134" spans="1:5" x14ac:dyDescent="0.25">
      <c r="A134" s="62"/>
      <c r="B134" s="62"/>
    </row>
    <row r="135" spans="1:5" x14ac:dyDescent="0.25">
      <c r="A135" s="62"/>
      <c r="B135" s="62"/>
    </row>
    <row r="136" spans="1:5" x14ac:dyDescent="0.25">
      <c r="A136" s="62"/>
      <c r="B136" s="62"/>
    </row>
    <row r="137" spans="1:5" x14ac:dyDescent="0.25">
      <c r="A137" s="62"/>
      <c r="B137" s="62"/>
    </row>
    <row r="138" spans="1:5" x14ac:dyDescent="0.25">
      <c r="A138" s="62"/>
      <c r="B138" s="62"/>
    </row>
    <row r="139" spans="1:5" x14ac:dyDescent="0.25">
      <c r="A139" s="62"/>
      <c r="B139" s="62"/>
    </row>
    <row r="140" spans="1:5" x14ac:dyDescent="0.25">
      <c r="A140" s="62"/>
      <c r="B140" s="62"/>
    </row>
    <row r="141" spans="1:5" x14ac:dyDescent="0.25">
      <c r="A141" s="62"/>
      <c r="B141" s="62"/>
    </row>
    <row r="142" spans="1:5" x14ac:dyDescent="0.25">
      <c r="A142" s="62"/>
      <c r="B142" s="62"/>
    </row>
    <row r="143" spans="1:5" x14ac:dyDescent="0.25">
      <c r="A143" s="62"/>
      <c r="B143" s="62"/>
    </row>
    <row r="144" spans="1:5" x14ac:dyDescent="0.25">
      <c r="A144" s="62"/>
      <c r="B144" s="62"/>
    </row>
    <row r="145" spans="1:2" x14ac:dyDescent="0.25">
      <c r="A145" s="62"/>
      <c r="B145" s="62"/>
    </row>
    <row r="146" spans="1:2" x14ac:dyDescent="0.25">
      <c r="A146" s="62"/>
      <c r="B146" s="62"/>
    </row>
    <row r="147" spans="1:2" x14ac:dyDescent="0.25">
      <c r="A147" s="62"/>
      <c r="B147" s="62"/>
    </row>
    <row r="148" spans="1:2" x14ac:dyDescent="0.25">
      <c r="A148" s="62"/>
      <c r="B148" s="62"/>
    </row>
    <row r="149" spans="1:2" x14ac:dyDescent="0.25">
      <c r="A149" s="62"/>
      <c r="B149" s="62"/>
    </row>
    <row r="150" spans="1:2" x14ac:dyDescent="0.25">
      <c r="A150" s="62"/>
      <c r="B150" s="62"/>
    </row>
    <row r="151" spans="1:2" x14ac:dyDescent="0.25">
      <c r="A151" s="62"/>
      <c r="B151" s="62"/>
    </row>
    <row r="152" spans="1:2" x14ac:dyDescent="0.25">
      <c r="A152" s="62"/>
      <c r="B152" s="62"/>
    </row>
    <row r="153" spans="1:2" x14ac:dyDescent="0.25">
      <c r="A153" s="62"/>
      <c r="B153" s="62"/>
    </row>
    <row r="154" spans="1:2" x14ac:dyDescent="0.25">
      <c r="A154" s="62"/>
      <c r="B154" s="62"/>
    </row>
    <row r="155" spans="1:2" x14ac:dyDescent="0.25">
      <c r="A155" s="62"/>
      <c r="B155" s="62"/>
    </row>
    <row r="156" spans="1:2" x14ac:dyDescent="0.25">
      <c r="A156" s="62"/>
      <c r="B156" s="62"/>
    </row>
    <row r="157" spans="1:2" x14ac:dyDescent="0.25">
      <c r="A157" s="62"/>
      <c r="B157" s="62"/>
    </row>
    <row r="158" spans="1:2" x14ac:dyDescent="0.25">
      <c r="A158" s="62"/>
      <c r="B158" s="62"/>
    </row>
    <row r="159" spans="1:2" x14ac:dyDescent="0.25">
      <c r="A159" s="62"/>
      <c r="B159" s="62"/>
    </row>
    <row r="160" spans="1:2" x14ac:dyDescent="0.25">
      <c r="A160" s="62"/>
      <c r="B160" s="62"/>
    </row>
    <row r="161" spans="1:2" x14ac:dyDescent="0.25">
      <c r="A161" s="62"/>
      <c r="B161" s="62"/>
    </row>
    <row r="162" spans="1:2" x14ac:dyDescent="0.25">
      <c r="A162" s="62"/>
      <c r="B162" s="62"/>
    </row>
    <row r="163" spans="1:2" x14ac:dyDescent="0.25">
      <c r="A163" s="62"/>
      <c r="B163" s="62"/>
    </row>
    <row r="164" spans="1:2" x14ac:dyDescent="0.25">
      <c r="A164" s="62"/>
      <c r="B164" s="62"/>
    </row>
    <row r="165" spans="1:2" x14ac:dyDescent="0.25">
      <c r="A165" s="62"/>
      <c r="B165" s="62"/>
    </row>
    <row r="166" spans="1:2" x14ac:dyDescent="0.25">
      <c r="A166" s="62"/>
      <c r="B166" s="62"/>
    </row>
    <row r="167" spans="1:2" x14ac:dyDescent="0.25">
      <c r="A167" s="62"/>
      <c r="B167" s="62"/>
    </row>
    <row r="168" spans="1:2" x14ac:dyDescent="0.25">
      <c r="A168" s="62"/>
      <c r="B168" s="62"/>
    </row>
    <row r="169" spans="1:2" x14ac:dyDescent="0.25">
      <c r="A169" s="62"/>
      <c r="B169" s="62"/>
    </row>
    <row r="170" spans="1:2" x14ac:dyDescent="0.25">
      <c r="A170" s="62"/>
      <c r="B170" s="62"/>
    </row>
    <row r="171" spans="1:2" x14ac:dyDescent="0.25">
      <c r="A171" s="62"/>
      <c r="B171" s="62"/>
    </row>
    <row r="172" spans="1:2" x14ac:dyDescent="0.25">
      <c r="A172" s="62"/>
      <c r="B172" s="62"/>
    </row>
    <row r="173" spans="1:2" x14ac:dyDescent="0.25">
      <c r="A173" s="62"/>
      <c r="B173" s="62"/>
    </row>
    <row r="174" spans="1:2" x14ac:dyDescent="0.25">
      <c r="A174" s="62"/>
      <c r="B174" s="62"/>
    </row>
    <row r="175" spans="1:2" x14ac:dyDescent="0.25">
      <c r="A175" s="62"/>
      <c r="B175" s="62"/>
    </row>
    <row r="176" spans="1:2" x14ac:dyDescent="0.25">
      <c r="A176" s="62"/>
      <c r="B176" s="62"/>
    </row>
    <row r="177" spans="1:2" x14ac:dyDescent="0.25">
      <c r="A177" s="62"/>
      <c r="B177" s="62"/>
    </row>
    <row r="178" spans="1:2" x14ac:dyDescent="0.25">
      <c r="A178" s="62"/>
      <c r="B178" s="62"/>
    </row>
    <row r="179" spans="1:2" x14ac:dyDescent="0.25">
      <c r="A179" s="62"/>
      <c r="B179" s="62"/>
    </row>
    <row r="180" spans="1:2" x14ac:dyDescent="0.25">
      <c r="A180" s="62"/>
      <c r="B180" s="62"/>
    </row>
    <row r="181" spans="1:2" x14ac:dyDescent="0.25">
      <c r="A181" s="62"/>
      <c r="B181" s="62"/>
    </row>
    <row r="182" spans="1:2" x14ac:dyDescent="0.25">
      <c r="A182" s="62"/>
      <c r="B182" s="62"/>
    </row>
    <row r="183" spans="1:2" x14ac:dyDescent="0.25">
      <c r="A183" s="62"/>
      <c r="B183" s="62"/>
    </row>
    <row r="184" spans="1:2" x14ac:dyDescent="0.25">
      <c r="A184" s="62"/>
      <c r="B184" s="62"/>
    </row>
    <row r="185" spans="1:2" x14ac:dyDescent="0.25">
      <c r="A185" s="62"/>
      <c r="B185" s="62"/>
    </row>
    <row r="186" spans="1:2" x14ac:dyDescent="0.25">
      <c r="A186" s="62"/>
      <c r="B186" s="62"/>
    </row>
    <row r="187" spans="1:2" x14ac:dyDescent="0.25">
      <c r="A187" s="62"/>
      <c r="B187" s="62"/>
    </row>
    <row r="188" spans="1:2" x14ac:dyDescent="0.25">
      <c r="A188" s="62"/>
      <c r="B188" s="62"/>
    </row>
    <row r="189" spans="1:2" x14ac:dyDescent="0.25">
      <c r="A189" s="62"/>
      <c r="B189" s="62"/>
    </row>
    <row r="190" spans="1:2" x14ac:dyDescent="0.25">
      <c r="A190" s="62"/>
      <c r="B190" s="62"/>
    </row>
    <row r="191" spans="1:2" x14ac:dyDescent="0.25">
      <c r="A191" s="62"/>
      <c r="B191" s="62"/>
    </row>
    <row r="192" spans="1:2" x14ac:dyDescent="0.25">
      <c r="A192" s="62"/>
      <c r="B192" s="62"/>
    </row>
    <row r="193" spans="1:2" x14ac:dyDescent="0.25">
      <c r="A193" s="62"/>
      <c r="B193" s="62"/>
    </row>
    <row r="194" spans="1:2" x14ac:dyDescent="0.25">
      <c r="A194" s="62"/>
      <c r="B194" s="62"/>
    </row>
    <row r="195" spans="1:2" x14ac:dyDescent="0.25">
      <c r="A195" s="62"/>
      <c r="B195" s="62"/>
    </row>
    <row r="196" spans="1:2" x14ac:dyDescent="0.25">
      <c r="A196" s="62"/>
      <c r="B196" s="62"/>
    </row>
    <row r="197" spans="1:2" x14ac:dyDescent="0.25">
      <c r="A197" s="62"/>
      <c r="B197" s="62"/>
    </row>
    <row r="198" spans="1:2" x14ac:dyDescent="0.25">
      <c r="A198" s="62"/>
      <c r="B198" s="62"/>
    </row>
    <row r="199" spans="1:2" x14ac:dyDescent="0.25">
      <c r="A199" s="62"/>
      <c r="B199" s="62"/>
    </row>
    <row r="200" spans="1:2" x14ac:dyDescent="0.25">
      <c r="A200" s="62"/>
      <c r="B200" s="62"/>
    </row>
    <row r="201" spans="1:2" x14ac:dyDescent="0.25">
      <c r="A201" s="62"/>
      <c r="B201" s="62"/>
    </row>
    <row r="202" spans="1:2" x14ac:dyDescent="0.25">
      <c r="A202" s="62"/>
      <c r="B202" s="62"/>
    </row>
    <row r="203" spans="1:2" x14ac:dyDescent="0.25">
      <c r="A203" s="62"/>
      <c r="B203" s="62"/>
    </row>
    <row r="204" spans="1:2" x14ac:dyDescent="0.25">
      <c r="A204" s="62"/>
      <c r="B204" s="62"/>
    </row>
    <row r="205" spans="1:2" x14ac:dyDescent="0.25">
      <c r="A205" s="62"/>
      <c r="B205" s="62"/>
    </row>
    <row r="206" spans="1:2" x14ac:dyDescent="0.25">
      <c r="A206" s="62"/>
      <c r="B206" s="62"/>
    </row>
    <row r="207" spans="1:2" x14ac:dyDescent="0.25">
      <c r="A207" s="62"/>
      <c r="B207" s="62"/>
    </row>
  </sheetData>
  <mergeCells count="3">
    <mergeCell ref="A7:D7"/>
    <mergeCell ref="C5:E5"/>
    <mergeCell ref="A9:B9"/>
  </mergeCells>
  <phoneticPr fontId="0" type="noConversion"/>
  <hyperlinks>
    <hyperlink ref="F1" location="TARTALOM!A1" display="TARTALOM!A1"/>
  </hyperlinks>
  <pageMargins left="0.78740157480314965" right="0.78740157480314965" top="0.51181102362204722" bottom="0.51181102362204722" header="0.51181102362204722" footer="0.51181102362204722"/>
  <pageSetup paperSize="9" scale="83" fitToHeight="4" orientation="portrait" horizontalDpi="300" r:id="rId1"/>
  <headerFooter alignWithMargins="0">
    <oddFooter>&amp;L&amp;"Arial Narrow,Normál"&amp;10  AuditBeszámoló&amp;C&amp;"Arial Narrow,Normál"&amp;9&amp;P/&amp;N</oddFooter>
  </headerFooter>
  <rowBreaks count="3" manualBreakCount="3">
    <brk id="39" max="4" man="1"/>
    <brk id="71" max="4" man="1"/>
    <brk id="92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G76"/>
  <sheetViews>
    <sheetView showGridLines="0" showZeros="0" zoomScaleNormal="100" workbookViewId="0"/>
  </sheetViews>
  <sheetFormatPr defaultRowHeight="15.75" x14ac:dyDescent="0.25"/>
  <cols>
    <col min="1" max="1" width="5.77734375" style="32" customWidth="1"/>
    <col min="2" max="2" width="45.33203125" style="32" customWidth="1"/>
    <col min="3" max="5" width="9.6640625" style="32" customWidth="1"/>
    <col min="6" max="16384" width="8.88671875" style="32"/>
  </cols>
  <sheetData>
    <row r="1" spans="1:7" ht="19.5" customHeight="1" x14ac:dyDescent="0.3">
      <c r="A1" s="94">
        <f>Alapa!C17</f>
        <v>0</v>
      </c>
      <c r="B1" s="94"/>
      <c r="C1" s="772" t="str">
        <f>IF(Alapa!$C$50="nem",(IF(Tartalom!G3=1,'Nyelv old'!$E$27,IF(Tartalom!G3=2,'Nyelv old'!$F$27,IF(Tartalom!G3=3,'Nyelv old'!$G$27,'Nyelv old'!$H$27)))),"")</f>
        <v/>
      </c>
      <c r="D1" s="773"/>
      <c r="E1" s="773"/>
      <c r="F1" s="33" t="s">
        <v>69</v>
      </c>
      <c r="G1" s="90"/>
    </row>
    <row r="2" spans="1:7" ht="19.5" customHeight="1" x14ac:dyDescent="0.25">
      <c r="A2" s="770"/>
      <c r="B2" s="769"/>
      <c r="C2" s="773"/>
      <c r="D2" s="773"/>
      <c r="E2" s="773"/>
      <c r="F2" s="391" t="s">
        <v>1615</v>
      </c>
      <c r="G2" s="91"/>
    </row>
    <row r="3" spans="1:7" ht="19.5" customHeight="1" x14ac:dyDescent="0.25">
      <c r="A3" s="94" t="str">
        <f>IF(Tartalom!G3=1,'Nyelv old'!$E$13,IF(Tartalom!G3=2,'Nyelv old'!$F$13,IF(Tartalom!G3=3,'Nyelv old'!$G$13,'Nyelv old'!$H$13)))</f>
        <v xml:space="preserve">Statisztikai számjele: </v>
      </c>
      <c r="B3" s="127"/>
      <c r="C3" s="774"/>
      <c r="D3" s="774"/>
      <c r="E3" s="774"/>
    </row>
    <row r="4" spans="1:7" ht="19.5" customHeight="1" x14ac:dyDescent="0.25">
      <c r="A4" s="94" t="str">
        <f>IF(Tartalom!G3=1,'Nyelv old'!$E$14,IF(Tartalom!G3=2,'Nyelv old'!$F$14,IF(Tartalom!G3=3,'Nyelv old'!$G$14,'Nyelv old'!$H$14)))</f>
        <v xml:space="preserve">Cégjegyzék száma: </v>
      </c>
      <c r="B4" s="94"/>
      <c r="C4" s="53"/>
      <c r="D4" s="96"/>
      <c r="E4" s="73"/>
    </row>
    <row r="5" spans="1:7" ht="19.5" customHeight="1" x14ac:dyDescent="0.25">
      <c r="A5" s="94" t="str">
        <f>IF(Tartalom!G3=1,'Nyelv old'!$E$37,IF(Tartalom!G3=2,'Nyelv old'!$F$37,IF(Tartalom!G3=3,'Nyelv old'!$G$37,'Nyelv old'!$H$37)))</f>
        <v xml:space="preserve">Beszámolási időszak: </v>
      </c>
      <c r="B5" s="94"/>
      <c r="C5" s="767" t="str">
        <f>IF(Tartalom!G3=1,'Nyelv old'!$E$35,IF(Tartalom!G3=2,'Nyelv old'!$F$35,IF(Tartalom!G3=3,'Nyelv old'!$G$35,'Nyelv old'!$H$35)))</f>
        <v xml:space="preserve">Fordulónap: </v>
      </c>
      <c r="D5" s="767"/>
      <c r="E5" s="767"/>
    </row>
    <row r="6" spans="1:7" ht="19.5" customHeight="1" x14ac:dyDescent="0.25">
      <c r="A6" s="94"/>
      <c r="B6" s="94"/>
      <c r="C6" s="98"/>
      <c r="D6" s="98"/>
      <c r="E6" s="96"/>
    </row>
    <row r="7" spans="1:7" ht="19.5" customHeight="1" x14ac:dyDescent="0.25">
      <c r="A7" s="766" t="str">
        <f>IF(Tartalom!$G$3=1,'Nyelv old'!$E$30,IF(Tartalom!$G$3=2,'Nyelv old'!$F$30,IF(Tartalom!$G$3=3,'Nyelv old'!$G$30,'Nyelv old'!$H$30)))</f>
        <v>Éves beszámoló EREDMÉNYKIMUTATÁS</v>
      </c>
      <c r="B7" s="766"/>
      <c r="C7" s="766"/>
      <c r="D7" s="766"/>
      <c r="E7" s="99"/>
    </row>
    <row r="8" spans="1:7" ht="19.5" customHeight="1" x14ac:dyDescent="0.25">
      <c r="A8" s="771" t="str">
        <f>IF(Tartalom!$G$3=1,'Nyelv old'!$E$31,IF(Tartalom!$G$3=2,'Nyelv old'!$F$31,IF(Tartalom!$G$3=3,'Nyelv old'!$G$31,'Nyelv old'!$H$31)))</f>
        <v>(összköltség eljárással)</v>
      </c>
      <c r="B8" s="771"/>
      <c r="C8" s="771"/>
      <c r="D8" s="771"/>
      <c r="E8" s="41"/>
    </row>
    <row r="9" spans="1:7" ht="19.5" customHeight="1" thickBot="1" x14ac:dyDescent="0.3">
      <c r="A9" s="101"/>
      <c r="B9" s="136"/>
      <c r="C9" s="101"/>
      <c r="D9" s="67"/>
      <c r="E9" s="96" t="str">
        <f>IF(Tartalom!G3=1,'Nyelv old'!$E$38,IF(Tartalom!G3=2,'Nyelv old'!$F$38,IF(Tartalom!G3=3,'Nyelv old'!$G$38,'Nyelv old'!$H$38)))</f>
        <v xml:space="preserve"> </v>
      </c>
    </row>
    <row r="10" spans="1:7" ht="25.5" x14ac:dyDescent="0.25">
      <c r="A10" s="102" t="str">
        <f>IF(Tartalom!$G$3=1,'Nyelv old'!$E$18,IF(Tartalom!$G$3=2,'Nyelv old'!$F$18,IF(Tartalom!$G$3=3,'Nyelv old'!$G$18,'Nyelv old'!$H$18)))</f>
        <v>Sorszám</v>
      </c>
      <c r="B10" s="402" t="str">
        <f>IF(Tartalom!$G$3=1,'Nyelv old'!$E$19,IF(Tartalom!$G$3=2,'Nyelv old'!$F$19,IF(Tartalom!$G$3=3,'Nyelv old'!$G$19,'Nyelv old'!$H$19)))</f>
        <v>A tétel megnevezése</v>
      </c>
      <c r="C10" s="429" t="str">
        <f>IF(Tartalom!$G$3=1,'Nyelv old'!$E$20,IF(Tartalom!$G$3=2,'Nyelv old'!$F$20,IF(Tartalom!$G$3=3,'Nyelv old'!$G$20,'Nyelv old'!$H$20)))</f>
        <v>Előző év</v>
      </c>
      <c r="D10" s="129" t="str">
        <f>IF(Tartalom!$G$3=1,'Nyelv old'!$E$21,IF(Tartalom!$G$3=2,'Nyelv old'!$F$21,IF(Tartalom!$G$3=3,'Nyelv old'!$G$21,'Nyelv old'!$H$21)))</f>
        <v>Előző év(ek) módosításai</v>
      </c>
      <c r="E10" s="104" t="str">
        <f>IF(Tartalom!$G$3=1,'Nyelv old'!$E$22,IF(Tartalom!$G$3=2,'Nyelv old'!$F$22,IF(Tartalom!$G$3=3,'Nyelv old'!$G$22,'Nyelv old'!$H$22)))</f>
        <v>Tárgyév</v>
      </c>
    </row>
    <row r="11" spans="1:7" ht="19.5" customHeight="1" thickBot="1" x14ac:dyDescent="0.3">
      <c r="A11" s="105" t="s">
        <v>278</v>
      </c>
      <c r="B11" s="401" t="s">
        <v>279</v>
      </c>
      <c r="C11" s="106" t="s">
        <v>280</v>
      </c>
      <c r="D11" s="106" t="s">
        <v>281</v>
      </c>
      <c r="E11" s="107" t="s">
        <v>282</v>
      </c>
    </row>
    <row r="12" spans="1:7" ht="19.5" customHeight="1" x14ac:dyDescent="0.25">
      <c r="A12" s="137">
        <v>1</v>
      </c>
      <c r="B12" s="425" t="str">
        <f>CHOOSE(Tartalom!$G$3,Nyelv!B113,Nyelv!C113,Nyelv!D113,Nyelv!E113)</f>
        <v>01. Belföldi értékesítés nettó árbevétele</v>
      </c>
      <c r="C12" s="138">
        <f>Import_O!D3</f>
        <v>0</v>
      </c>
      <c r="D12" s="138">
        <f>Import_O!E3</f>
        <v>0</v>
      </c>
      <c r="E12" s="135">
        <f>Import_O!F3</f>
        <v>0</v>
      </c>
    </row>
    <row r="13" spans="1:7" ht="19.5" customHeight="1" x14ac:dyDescent="0.25">
      <c r="A13" s="139">
        <v>2</v>
      </c>
      <c r="B13" s="407" t="str">
        <f>CHOOSE(Tartalom!$G$3,Nyelv!B114,Nyelv!C114,Nyelv!D114,Nyelv!E114)</f>
        <v>02. Exportértékesítés nettó árbevétele</v>
      </c>
      <c r="C13" s="113">
        <f>Import_O!D4</f>
        <v>0</v>
      </c>
      <c r="D13" s="113">
        <f>Import_O!E4</f>
        <v>0</v>
      </c>
      <c r="E13" s="23">
        <f>Import_O!F4</f>
        <v>0</v>
      </c>
    </row>
    <row r="14" spans="1:7" s="150" customFormat="1" ht="19.5" customHeight="1" x14ac:dyDescent="0.2">
      <c r="A14" s="139">
        <v>3</v>
      </c>
      <c r="B14" s="408" t="str">
        <f>CHOOSE(Tartalom!$G$3,Nyelv!B115,Nyelv!C115,Nyelv!D115,Nyelv!E115)</f>
        <v>I. ÉRTÉKESÍTÉS NETTÓ ÁRBEVÉTELE (01+02)</v>
      </c>
      <c r="C14" s="24">
        <f>Import_O!D5</f>
        <v>0</v>
      </c>
      <c r="D14" s="24">
        <f>Import_O!E5</f>
        <v>0</v>
      </c>
      <c r="E14" s="25">
        <f>Import_O!F5</f>
        <v>0</v>
      </c>
    </row>
    <row r="15" spans="1:7" s="150" customFormat="1" ht="19.5" customHeight="1" x14ac:dyDescent="0.2">
      <c r="A15" s="139">
        <v>4</v>
      </c>
      <c r="B15" s="407" t="str">
        <f>CHOOSE(Tartalom!$G$3,Nyelv!B116,Nyelv!C116,Nyelv!D116,Nyelv!E116)</f>
        <v>03. Saját termelésű készletek állományváltozása</v>
      </c>
      <c r="C15" s="113">
        <f>Import_O!D6</f>
        <v>0</v>
      </c>
      <c r="D15" s="113">
        <f>Import_O!E6</f>
        <v>0</v>
      </c>
      <c r="E15" s="23">
        <f>Import_O!F6</f>
        <v>0</v>
      </c>
    </row>
    <row r="16" spans="1:7" s="150" customFormat="1" ht="19.5" customHeight="1" x14ac:dyDescent="0.2">
      <c r="A16" s="139">
        <v>5</v>
      </c>
      <c r="B16" s="407" t="str">
        <f>CHOOSE(Tartalom!$G$3,Nyelv!B117,Nyelv!C117,Nyelv!D117,Nyelv!E117)</f>
        <v>04. Saját előállítású eszközök aktivált értéke</v>
      </c>
      <c r="C16" s="113">
        <f>Import_O!D7</f>
        <v>0</v>
      </c>
      <c r="D16" s="113">
        <f>Import_O!E7</f>
        <v>0</v>
      </c>
      <c r="E16" s="23">
        <f>Import_O!F7</f>
        <v>0</v>
      </c>
    </row>
    <row r="17" spans="1:5" s="150" customFormat="1" ht="19.5" customHeight="1" x14ac:dyDescent="0.2">
      <c r="A17" s="139">
        <v>6</v>
      </c>
      <c r="B17" s="408" t="str">
        <f>CHOOSE(Tartalom!$G$3,Nyelv!B118,Nyelv!C118,Nyelv!D118,Nyelv!E118)</f>
        <v>II. AKTIVÁLT SAJÁT TELJESÍTMÉNYEK ÉRTÉKE (03+04)</v>
      </c>
      <c r="C17" s="24">
        <f>Import_O!D8</f>
        <v>0</v>
      </c>
      <c r="D17" s="24">
        <f>Import_O!E8</f>
        <v>0</v>
      </c>
      <c r="E17" s="25">
        <f>Import_O!F8</f>
        <v>0</v>
      </c>
    </row>
    <row r="18" spans="1:5" s="150" customFormat="1" ht="19.5" customHeight="1" x14ac:dyDescent="0.2">
      <c r="A18" s="139">
        <v>7</v>
      </c>
      <c r="B18" s="408" t="str">
        <f>CHOOSE(Tartalom!$G$3,Nyelv!B119,Nyelv!C119,Nyelv!D119,Nyelv!E119)</f>
        <v>III. EGYÉB BEVÉTELEK</v>
      </c>
      <c r="C18" s="24">
        <f>Import_O!D9</f>
        <v>0</v>
      </c>
      <c r="D18" s="24">
        <f>Import_O!E9</f>
        <v>0</v>
      </c>
      <c r="E18" s="25">
        <f>Import_O!F9</f>
        <v>0</v>
      </c>
    </row>
    <row r="19" spans="1:5" s="150" customFormat="1" ht="19.5" customHeight="1" x14ac:dyDescent="0.2">
      <c r="A19" s="139">
        <v>8</v>
      </c>
      <c r="B19" s="407" t="str">
        <f>CHOOSE(Tartalom!$G$3,Nyelv!B120,Nyelv!C120,Nyelv!D120,Nyelv!E120)</f>
        <v>Ebből: visszaírt értékvesztés</v>
      </c>
      <c r="C19" s="113">
        <f>Import_O!D10</f>
        <v>0</v>
      </c>
      <c r="D19" s="113">
        <f>Import_O!E10</f>
        <v>0</v>
      </c>
      <c r="E19" s="23">
        <f>Import_O!F10</f>
        <v>0</v>
      </c>
    </row>
    <row r="20" spans="1:5" s="150" customFormat="1" ht="19.5" customHeight="1" x14ac:dyDescent="0.2">
      <c r="A20" s="139">
        <v>9</v>
      </c>
      <c r="B20" s="407" t="str">
        <f>CHOOSE(Tartalom!$G$3,Nyelv!B121,Nyelv!C121,Nyelv!D121,Nyelv!E121)</f>
        <v>05. Anyagköltség</v>
      </c>
      <c r="C20" s="113">
        <f>Import_O!D11</f>
        <v>0</v>
      </c>
      <c r="D20" s="113">
        <f>Import_O!E11</f>
        <v>0</v>
      </c>
      <c r="E20" s="23">
        <f>Import_O!F11</f>
        <v>0</v>
      </c>
    </row>
    <row r="21" spans="1:5" s="150" customFormat="1" ht="19.5" customHeight="1" x14ac:dyDescent="0.2">
      <c r="A21" s="139">
        <v>10</v>
      </c>
      <c r="B21" s="407" t="str">
        <f>CHOOSE(Tartalom!$G$3,Nyelv!B122,Nyelv!C122,Nyelv!D122,Nyelv!E122)</f>
        <v>06. Igénybe vett szolgáltatások értéke</v>
      </c>
      <c r="C21" s="113">
        <f>Import_O!D12</f>
        <v>0</v>
      </c>
      <c r="D21" s="113">
        <f>Import_O!E12</f>
        <v>0</v>
      </c>
      <c r="E21" s="23">
        <f>Import_O!F12</f>
        <v>0</v>
      </c>
    </row>
    <row r="22" spans="1:5" s="150" customFormat="1" ht="19.5" customHeight="1" x14ac:dyDescent="0.2">
      <c r="A22" s="139">
        <v>11</v>
      </c>
      <c r="B22" s="407" t="str">
        <f>CHOOSE(Tartalom!$G$3,Nyelv!B123,Nyelv!C123,Nyelv!D123,Nyelv!E123)</f>
        <v>07. Egyéb szolgáltatások értéke</v>
      </c>
      <c r="C22" s="113">
        <f>Import_O!D13</f>
        <v>0</v>
      </c>
      <c r="D22" s="113">
        <f>Import_O!E13</f>
        <v>0</v>
      </c>
      <c r="E22" s="23">
        <f>Import_O!F13</f>
        <v>0</v>
      </c>
    </row>
    <row r="23" spans="1:5" s="150" customFormat="1" ht="19.5" customHeight="1" x14ac:dyDescent="0.2">
      <c r="A23" s="139">
        <v>12</v>
      </c>
      <c r="B23" s="407" t="str">
        <f>CHOOSE(Tartalom!$G$3,Nyelv!B124,Nyelv!C124,Nyelv!D124,Nyelv!E124)</f>
        <v>08. Eladott áruk beszerzési értéke</v>
      </c>
      <c r="C23" s="113">
        <f>Import_O!D14</f>
        <v>0</v>
      </c>
      <c r="D23" s="113">
        <f>Import_O!E14</f>
        <v>0</v>
      </c>
      <c r="E23" s="23">
        <f>Import_O!F14</f>
        <v>0</v>
      </c>
    </row>
    <row r="24" spans="1:5" s="150" customFormat="1" ht="19.5" customHeight="1" x14ac:dyDescent="0.2">
      <c r="A24" s="139">
        <v>13</v>
      </c>
      <c r="B24" s="407" t="str">
        <f>CHOOSE(Tartalom!$G$3,Nyelv!B125,Nyelv!C125,Nyelv!D125,Nyelv!E125)</f>
        <v>09. Eladott (közvetített) szolgáltatások értéke</v>
      </c>
      <c r="C24" s="113">
        <f>Import_O!D15</f>
        <v>0</v>
      </c>
      <c r="D24" s="113">
        <f>Import_O!E15</f>
        <v>0</v>
      </c>
      <c r="E24" s="23">
        <f>Import_O!F15</f>
        <v>0</v>
      </c>
    </row>
    <row r="25" spans="1:5" s="150" customFormat="1" ht="19.5" customHeight="1" x14ac:dyDescent="0.2">
      <c r="A25" s="139">
        <v>14</v>
      </c>
      <c r="B25" s="408" t="str">
        <f>CHOOSE(Tartalom!$G$3,Nyelv!B126,Nyelv!C126,Nyelv!D126,Nyelv!E126)</f>
        <v>IV. ANYAGJELLEGŰ RÁFORDÍTÁSOK  (05+06+07+08+09)</v>
      </c>
      <c r="C25" s="24">
        <f>Import_O!D16</f>
        <v>0</v>
      </c>
      <c r="D25" s="24">
        <f>Import_O!E16</f>
        <v>0</v>
      </c>
      <c r="E25" s="25">
        <f>Import_O!F16</f>
        <v>0</v>
      </c>
    </row>
    <row r="26" spans="1:5" s="150" customFormat="1" ht="19.5" customHeight="1" x14ac:dyDescent="0.2">
      <c r="A26" s="139">
        <v>15</v>
      </c>
      <c r="B26" s="407" t="str">
        <f>CHOOSE(Tartalom!$G$3,Nyelv!B127,Nyelv!C127,Nyelv!D127,Nyelv!E127)</f>
        <v>10. Bérköltség</v>
      </c>
      <c r="C26" s="113">
        <f>Import_O!D17</f>
        <v>0</v>
      </c>
      <c r="D26" s="113">
        <f>Import_O!E17</f>
        <v>0</v>
      </c>
      <c r="E26" s="23">
        <f>Import_O!F17</f>
        <v>0</v>
      </c>
    </row>
    <row r="27" spans="1:5" s="150" customFormat="1" ht="19.5" customHeight="1" x14ac:dyDescent="0.2">
      <c r="A27" s="139">
        <v>16</v>
      </c>
      <c r="B27" s="407" t="str">
        <f>CHOOSE(Tartalom!$G$3,Nyelv!B128,Nyelv!C128,Nyelv!D128,Nyelv!E128)</f>
        <v>11. Személyi jellegű egyéb kifizetések</v>
      </c>
      <c r="C27" s="113">
        <f>Import_O!D18</f>
        <v>0</v>
      </c>
      <c r="D27" s="113">
        <f>Import_O!E18</f>
        <v>0</v>
      </c>
      <c r="E27" s="23">
        <f>Import_O!F18</f>
        <v>0</v>
      </c>
    </row>
    <row r="28" spans="1:5" s="150" customFormat="1" ht="19.5" customHeight="1" x14ac:dyDescent="0.2">
      <c r="A28" s="139">
        <v>17</v>
      </c>
      <c r="B28" s="407" t="str">
        <f>CHOOSE(Tartalom!$G$3,Nyelv!B129,Nyelv!C129,Nyelv!D129,Nyelv!E129)</f>
        <v>12. Bérjárulékok</v>
      </c>
      <c r="C28" s="113">
        <f>Import_O!D19</f>
        <v>0</v>
      </c>
      <c r="D28" s="113">
        <f>Import_O!E19</f>
        <v>0</v>
      </c>
      <c r="E28" s="23">
        <f>Import_O!F19</f>
        <v>0</v>
      </c>
    </row>
    <row r="29" spans="1:5" s="150" customFormat="1" ht="19.5" customHeight="1" x14ac:dyDescent="0.2">
      <c r="A29" s="139">
        <v>18</v>
      </c>
      <c r="B29" s="408" t="str">
        <f>CHOOSE(Tartalom!$G$3,Nyelv!B130,Nyelv!C130,Nyelv!D130,Nyelv!E130)</f>
        <v>V. SZEMÉLYI JELLEGŰ RÁFORDÍTÁSOK (10+11+12)</v>
      </c>
      <c r="C29" s="24">
        <f>Import_O!D20</f>
        <v>0</v>
      </c>
      <c r="D29" s="24">
        <f>Import_O!E20</f>
        <v>0</v>
      </c>
      <c r="E29" s="25">
        <f>Import_O!F20</f>
        <v>0</v>
      </c>
    </row>
    <row r="30" spans="1:5" s="150" customFormat="1" ht="19.5" customHeight="1" x14ac:dyDescent="0.2">
      <c r="A30" s="139">
        <v>19</v>
      </c>
      <c r="B30" s="408" t="str">
        <f>CHOOSE(Tartalom!$G$3,Nyelv!B131,Nyelv!C131,Nyelv!D131,Nyelv!E131)</f>
        <v>VI. ÉRTÉKCSÖKKENÉSI LEÍRÁS</v>
      </c>
      <c r="C30" s="24">
        <f>Import_O!D21</f>
        <v>0</v>
      </c>
      <c r="D30" s="24">
        <f>Import_O!E21</f>
        <v>0</v>
      </c>
      <c r="E30" s="25">
        <f>Import_O!F21</f>
        <v>0</v>
      </c>
    </row>
    <row r="31" spans="1:5" s="150" customFormat="1" ht="19.5" customHeight="1" x14ac:dyDescent="0.2">
      <c r="A31" s="139">
        <v>20</v>
      </c>
      <c r="B31" s="408" t="str">
        <f>CHOOSE(Tartalom!$G$3,Nyelv!B132,Nyelv!C132,Nyelv!D132,Nyelv!E132)</f>
        <v>VII. EGYÉB RÁFORDÍTÁSOK</v>
      </c>
      <c r="C31" s="24">
        <f>Import_O!D22</f>
        <v>0</v>
      </c>
      <c r="D31" s="24">
        <f>Import_O!E22</f>
        <v>0</v>
      </c>
      <c r="E31" s="25">
        <f>Import_O!F22</f>
        <v>0</v>
      </c>
    </row>
    <row r="32" spans="1:5" s="150" customFormat="1" ht="19.5" customHeight="1" x14ac:dyDescent="0.2">
      <c r="A32" s="139">
        <v>21</v>
      </c>
      <c r="B32" s="407" t="str">
        <f>CHOOSE(Tartalom!$G$3,Nyelv!B133,Nyelv!C133,Nyelv!D133,Nyelv!E133)</f>
        <v>Ebből: értékvesztés</v>
      </c>
      <c r="C32" s="113">
        <f>Import_O!D23</f>
        <v>0</v>
      </c>
      <c r="D32" s="113">
        <f>Import_O!E23</f>
        <v>0</v>
      </c>
      <c r="E32" s="23">
        <f>Import_O!F23</f>
        <v>0</v>
      </c>
    </row>
    <row r="33" spans="1:5" s="150" customFormat="1" ht="19.5" customHeight="1" thickBot="1" x14ac:dyDescent="0.25">
      <c r="A33" s="140">
        <v>22</v>
      </c>
      <c r="B33" s="423" t="str">
        <f>CHOOSE(Tartalom!$G$3,Nyelv!B134,Nyelv!C134,Nyelv!D134,Nyelv!E134)</f>
        <v>A. ÜZEMI (ÜZLETI) TEVÉKENYSÉG EREDMÉNYE  (I+II+III-IV-V-VI-VII)</v>
      </c>
      <c r="C33" s="141">
        <f>Import_O!D24</f>
        <v>0</v>
      </c>
      <c r="D33" s="141">
        <f>Import_O!E24</f>
        <v>0</v>
      </c>
      <c r="E33" s="142">
        <f>Import_O!F24</f>
        <v>0</v>
      </c>
    </row>
    <row r="34" spans="1:5" ht="19.5" customHeight="1" x14ac:dyDescent="0.25">
      <c r="A34" s="137">
        <v>23</v>
      </c>
      <c r="B34" s="425" t="str">
        <f>CHOOSE(Tartalom!$G$3,Nyelv!B135,Nyelv!C135,Nyelv!D135,Nyelv!E135)</f>
        <v>13. Kapott (járó) osztalék és részesedés</v>
      </c>
      <c r="C34" s="138">
        <f>Import_O!D25</f>
        <v>0</v>
      </c>
      <c r="D34" s="424">
        <f>Import_O!E25</f>
        <v>0</v>
      </c>
      <c r="E34" s="135">
        <f>Import_O!F25</f>
        <v>0</v>
      </c>
    </row>
    <row r="35" spans="1:5" ht="19.5" customHeight="1" x14ac:dyDescent="0.25">
      <c r="A35" s="139">
        <v>24</v>
      </c>
      <c r="B35" s="407" t="str">
        <f>CHOOSE(Tartalom!$G$3,Nyelv!B136,Nyelv!C136,Nyelv!D136,Nyelv!E136)</f>
        <v>Ebből: kapcsolt vállalkozástól kapott</v>
      </c>
      <c r="C35" s="113">
        <f>Import_O!D26</f>
        <v>0</v>
      </c>
      <c r="D35" s="145">
        <f>Import_O!E26</f>
        <v>0</v>
      </c>
      <c r="E35" s="23">
        <f>Import_O!F26</f>
        <v>0</v>
      </c>
    </row>
    <row r="36" spans="1:5" ht="19.5" customHeight="1" x14ac:dyDescent="0.25">
      <c r="A36" s="139">
        <v>25</v>
      </c>
      <c r="B36" s="407" t="str">
        <f>CHOOSE(Tartalom!$G$3,Nyelv!B137,Nyelv!C137,Nyelv!D137,Nyelv!E137)</f>
        <v>14. Részesedésekből származó bevételek, árfolyamnyereségek</v>
      </c>
      <c r="C36" s="113">
        <f>Import_O!D27</f>
        <v>0</v>
      </c>
      <c r="D36" s="145">
        <f>Import_O!E27</f>
        <v>0</v>
      </c>
      <c r="E36" s="23">
        <f>Import_O!F27</f>
        <v>0</v>
      </c>
    </row>
    <row r="37" spans="1:5" ht="19.5" customHeight="1" x14ac:dyDescent="0.25">
      <c r="A37" s="139">
        <v>26</v>
      </c>
      <c r="B37" s="407" t="str">
        <f>CHOOSE(Tartalom!$G$3,Nyelv!B138,Nyelv!C138,Nyelv!D138,Nyelv!E138)</f>
        <v>Ebből: kapcsolt vállalkozástól kapott</v>
      </c>
      <c r="C37" s="113">
        <f>Import_O!D28</f>
        <v>0</v>
      </c>
      <c r="D37" s="145">
        <f>Import_O!E28</f>
        <v>0</v>
      </c>
      <c r="E37" s="23">
        <f>Import_O!F28</f>
        <v>0</v>
      </c>
    </row>
    <row r="38" spans="1:5" ht="25.5" x14ac:dyDescent="0.25">
      <c r="A38" s="139">
        <v>27</v>
      </c>
      <c r="B38" s="407" t="str">
        <f>CHOOSE(Tartalom!$G$3,Nyelv!B139,Nyelv!C139,Nyelv!D139,Nyelv!E139)</f>
        <v>15. Befektetett pénzügyi eszközökből (értékpapírokból, kölcsönökből) származó bevételek, árfolyamnyereségek</v>
      </c>
      <c r="C38" s="113">
        <f>Import_O!D29</f>
        <v>0</v>
      </c>
      <c r="D38" s="145">
        <f>Import_O!E29</f>
        <v>0</v>
      </c>
      <c r="E38" s="23">
        <f>Import_O!F29</f>
        <v>0</v>
      </c>
    </row>
    <row r="39" spans="1:5" ht="19.5" customHeight="1" x14ac:dyDescent="0.25">
      <c r="A39" s="139">
        <v>28</v>
      </c>
      <c r="B39" s="407" t="str">
        <f>CHOOSE(Tartalom!$G$3,Nyelv!B140,Nyelv!C140,Nyelv!D140,Nyelv!E140)</f>
        <v>Ebből: kapcsolt vállalkozástól kapott</v>
      </c>
      <c r="C39" s="113">
        <f>Import_O!D30</f>
        <v>0</v>
      </c>
      <c r="D39" s="145">
        <f>Import_O!E30</f>
        <v>0</v>
      </c>
      <c r="E39" s="23">
        <f>Import_O!F30</f>
        <v>0</v>
      </c>
    </row>
    <row r="40" spans="1:5" ht="19.5" customHeight="1" x14ac:dyDescent="0.25">
      <c r="A40" s="139">
        <v>29</v>
      </c>
      <c r="B40" s="407" t="str">
        <f>CHOOSE(Tartalom!$G$3,Nyelv!B141,Nyelv!C141,Nyelv!D141,Nyelv!E141)</f>
        <v>16. Egyéb kapott (járó) kamatok és kamatjellegű bevételek</v>
      </c>
      <c r="C40" s="113">
        <f>Import_O!D31</f>
        <v>0</v>
      </c>
      <c r="D40" s="145">
        <f>Import_O!E31</f>
        <v>0</v>
      </c>
      <c r="E40" s="23">
        <f>Import_O!F31</f>
        <v>0</v>
      </c>
    </row>
    <row r="41" spans="1:5" ht="19.5" customHeight="1" x14ac:dyDescent="0.25">
      <c r="A41" s="139">
        <v>30</v>
      </c>
      <c r="B41" s="407" t="str">
        <f>CHOOSE(Tartalom!$G$3,Nyelv!B142,Nyelv!C142,Nyelv!D142,Nyelv!E142)</f>
        <v>Ebből: kapcsolt vállalkozástól kapott</v>
      </c>
      <c r="C41" s="113">
        <f>Import_O!D32</f>
        <v>0</v>
      </c>
      <c r="D41" s="145">
        <f>Import_O!E32</f>
        <v>0</v>
      </c>
      <c r="E41" s="23">
        <f>Import_O!F32</f>
        <v>0</v>
      </c>
    </row>
    <row r="42" spans="1:5" ht="19.5" customHeight="1" x14ac:dyDescent="0.25">
      <c r="A42" s="139">
        <v>31</v>
      </c>
      <c r="B42" s="407" t="str">
        <f>CHOOSE(Tartalom!$G$3,Nyelv!B143,Nyelv!C143,Nyelv!D143,Nyelv!E143)</f>
        <v>17. Pénzügyi műveletek egyéb bevételei</v>
      </c>
      <c r="C42" s="113">
        <f>Import_O!D33</f>
        <v>0</v>
      </c>
      <c r="D42" s="145">
        <f>Import_O!E33</f>
        <v>0</v>
      </c>
      <c r="E42" s="23">
        <f>Import_O!F33</f>
        <v>0</v>
      </c>
    </row>
    <row r="43" spans="1:5" ht="19.5" customHeight="1" x14ac:dyDescent="0.25">
      <c r="A43" s="139">
        <v>32</v>
      </c>
      <c r="B43" s="407" t="str">
        <f>CHOOSE(Tartalom!$G$3,Nyelv!B144,Nyelv!C144,Nyelv!D144,Nyelv!E144)</f>
        <v>Ebből: értékelési különbözet</v>
      </c>
      <c r="C43" s="113">
        <f>Import_O!D34</f>
        <v>0</v>
      </c>
      <c r="D43" s="145">
        <f>Import_O!E34</f>
        <v>0</v>
      </c>
      <c r="E43" s="23">
        <f>Import_O!F34</f>
        <v>0</v>
      </c>
    </row>
    <row r="44" spans="1:5" ht="19.5" customHeight="1" x14ac:dyDescent="0.25">
      <c r="A44" s="139">
        <v>33</v>
      </c>
      <c r="B44" s="408" t="str">
        <f>CHOOSE(Tartalom!$G$3,Nyelv!B145,Nyelv!C145,Nyelv!D145,Nyelv!E145)</f>
        <v>VIII. PÉNZÜGYI MÜVELETEK BEVÉTELEI (13+14+15+16+17)</v>
      </c>
      <c r="C44" s="113">
        <f>Import_O!D35</f>
        <v>0</v>
      </c>
      <c r="D44" s="145">
        <f>Import_O!E35</f>
        <v>0</v>
      </c>
      <c r="E44" s="23">
        <f>Import_O!F35</f>
        <v>0</v>
      </c>
    </row>
    <row r="45" spans="1:5" ht="19.5" customHeight="1" x14ac:dyDescent="0.25">
      <c r="A45" s="139">
        <v>34</v>
      </c>
      <c r="B45" s="407" t="str">
        <f>CHOOSE(Tartalom!$G$3,Nyelv!B146,Nyelv!C146,Nyelv!D146,Nyelv!E146)</f>
        <v>18. Részesedésekből származó ráfordítások, árfolyamveszteségek</v>
      </c>
      <c r="C45" s="113">
        <f>Import_O!D36</f>
        <v>0</v>
      </c>
      <c r="D45" s="145">
        <f>Import_O!E36</f>
        <v>0</v>
      </c>
      <c r="E45" s="23">
        <f>Import_O!F36</f>
        <v>0</v>
      </c>
    </row>
    <row r="46" spans="1:5" ht="19.5" customHeight="1" x14ac:dyDescent="0.25">
      <c r="A46" s="139">
        <v>35</v>
      </c>
      <c r="B46" s="407" t="str">
        <f>CHOOSE(Tartalom!$G$3,Nyelv!B147,Nyelv!C147,Nyelv!D147,Nyelv!E147)</f>
        <v>Ebből: kapcsolt vállalkozásnak adott</v>
      </c>
      <c r="C46" s="113">
        <f>Import_O!D37</f>
        <v>0</v>
      </c>
      <c r="D46" s="145">
        <f>Import_O!E37</f>
        <v>0</v>
      </c>
      <c r="E46" s="23">
        <f>Import_O!F37</f>
        <v>0</v>
      </c>
    </row>
    <row r="47" spans="1:5" ht="25.5" x14ac:dyDescent="0.25">
      <c r="A47" s="139">
        <v>36</v>
      </c>
      <c r="B47" s="407" t="str">
        <f>CHOOSE(Tartalom!$G$3,Nyelv!B148,Nyelv!C148,Nyelv!D148,Nyelv!E148)</f>
        <v>19. Befektetett pénzügyi eszközökből (értékpapírokból, kölcsönökből) származó ráfordítások, árfolyamveszteségek</v>
      </c>
      <c r="C47" s="113">
        <f>Import_O!D38</f>
        <v>0</v>
      </c>
      <c r="D47" s="145">
        <f>Import_O!E38</f>
        <v>0</v>
      </c>
      <c r="E47" s="23">
        <f>Import_O!F38</f>
        <v>0</v>
      </c>
    </row>
    <row r="48" spans="1:5" ht="19.5" customHeight="1" x14ac:dyDescent="0.25">
      <c r="A48" s="139">
        <v>37</v>
      </c>
      <c r="B48" s="407" t="str">
        <f>CHOOSE(Tartalom!$G$3,Nyelv!B149,Nyelv!C149,Nyelv!D149,Nyelv!E149)</f>
        <v>Ebből: kapcsolt vállalkozásnak adott</v>
      </c>
      <c r="C48" s="113">
        <f>Import_O!D39</f>
        <v>0</v>
      </c>
      <c r="D48" s="145">
        <f>Import_O!E39</f>
        <v>0</v>
      </c>
      <c r="E48" s="23">
        <f>Import_O!F39</f>
        <v>0</v>
      </c>
    </row>
    <row r="49" spans="1:5" ht="19.5" customHeight="1" x14ac:dyDescent="0.25">
      <c r="A49" s="139">
        <v>38</v>
      </c>
      <c r="B49" s="407" t="str">
        <f>CHOOSE(Tartalom!$G$3,Nyelv!B150,Nyelv!C150,Nyelv!D150,Nyelv!E150)</f>
        <v>20. Fizetendő (fizetett) kamatok és kamatjellegű ráfordítások</v>
      </c>
      <c r="C49" s="113">
        <f>Import_O!D40</f>
        <v>0</v>
      </c>
      <c r="D49" s="145">
        <f>Import_O!E40</f>
        <v>0</v>
      </c>
      <c r="E49" s="23">
        <f>Import_O!F40</f>
        <v>0</v>
      </c>
    </row>
    <row r="50" spans="1:5" ht="19.5" customHeight="1" x14ac:dyDescent="0.25">
      <c r="A50" s="139">
        <v>39</v>
      </c>
      <c r="B50" s="407" t="str">
        <f>CHOOSE(Tartalom!$G$3,Nyelv!B151,Nyelv!C151,Nyelv!D151,Nyelv!E151)</f>
        <v>Ebből: kapcsolt vállalkozásnak adott</v>
      </c>
      <c r="C50" s="113">
        <f>Import_O!D41</f>
        <v>0</v>
      </c>
      <c r="D50" s="145">
        <f>Import_O!E41</f>
        <v>0</v>
      </c>
      <c r="E50" s="23">
        <f>Import_O!F41</f>
        <v>0</v>
      </c>
    </row>
    <row r="51" spans="1:5" ht="19.5" customHeight="1" x14ac:dyDescent="0.25">
      <c r="A51" s="139">
        <v>40</v>
      </c>
      <c r="B51" s="407" t="str">
        <f>CHOOSE(Tartalom!$G$3,Nyelv!B152,Nyelv!C152,Nyelv!D152,Nyelv!E152)</f>
        <v>21. Részesedések, értékpapírok, bankbetétek értékvesztése</v>
      </c>
      <c r="C51" s="113">
        <f>Import_O!D42</f>
        <v>0</v>
      </c>
      <c r="D51" s="145">
        <f>Import_O!E42</f>
        <v>0</v>
      </c>
      <c r="E51" s="23">
        <f>Import_O!F42</f>
        <v>0</v>
      </c>
    </row>
    <row r="52" spans="1:5" ht="19.5" customHeight="1" x14ac:dyDescent="0.25">
      <c r="A52" s="139">
        <v>41</v>
      </c>
      <c r="B52" s="407" t="str">
        <f>CHOOSE(Tartalom!$G$3,Nyelv!B153,Nyelv!C153,Nyelv!D153,Nyelv!E153)</f>
        <v>22. Pénzügyi műveletek egyéb ráfordításai</v>
      </c>
      <c r="C52" s="113">
        <f>Import_O!D43</f>
        <v>0</v>
      </c>
      <c r="D52" s="145">
        <f>Import_O!E43</f>
        <v>0</v>
      </c>
      <c r="E52" s="23">
        <f>Import_O!F43</f>
        <v>0</v>
      </c>
    </row>
    <row r="53" spans="1:5" ht="19.5" customHeight="1" x14ac:dyDescent="0.25">
      <c r="A53" s="139">
        <v>42</v>
      </c>
      <c r="B53" s="407" t="str">
        <f>CHOOSE(Tartalom!$G$3,Nyelv!B154,Nyelv!C154,Nyelv!D154,Nyelv!E154)</f>
        <v>Ebből: értékelési különbözet</v>
      </c>
      <c r="C53" s="24">
        <f>Import_O!D44</f>
        <v>0</v>
      </c>
      <c r="D53" s="146">
        <f>Import_O!E44</f>
        <v>0</v>
      </c>
      <c r="E53" s="25">
        <f>Import_O!F44</f>
        <v>0</v>
      </c>
    </row>
    <row r="54" spans="1:5" ht="19.5" customHeight="1" x14ac:dyDescent="0.25">
      <c r="A54" s="112">
        <v>43</v>
      </c>
      <c r="B54" s="408" t="str">
        <f>CHOOSE(Tartalom!$G$3,Nyelv!B155,Nyelv!C155,Nyelv!D155,Nyelv!E155)</f>
        <v>IX. PÉNZÜGYI MŰVELETEK RÁFORDÍTÁSAI  (18+19+20+21+22)</v>
      </c>
      <c r="C54" s="24">
        <f>Import_O!D45</f>
        <v>0</v>
      </c>
      <c r="D54" s="146">
        <f>Import_O!E45</f>
        <v>0</v>
      </c>
      <c r="E54" s="25">
        <f>Import_O!F45</f>
        <v>0</v>
      </c>
    </row>
    <row r="55" spans="1:5" ht="19.5" customHeight="1" x14ac:dyDescent="0.25">
      <c r="A55" s="139">
        <v>44</v>
      </c>
      <c r="B55" s="408" t="str">
        <f>CHOOSE(Tartalom!$G$3,Nyelv!B156,Nyelv!C156,Nyelv!D156,Nyelv!E156)</f>
        <v>B. PÉNZÜGYI MŰVELETEK EREDMÉNYE (VIII-IX)</v>
      </c>
      <c r="C55" s="113">
        <f>Import_O!D46</f>
        <v>0</v>
      </c>
      <c r="D55" s="145">
        <f>Import_O!E46</f>
        <v>0</v>
      </c>
      <c r="E55" s="23">
        <f>Import_O!F46</f>
        <v>0</v>
      </c>
    </row>
    <row r="56" spans="1:5" ht="19.5" customHeight="1" x14ac:dyDescent="0.25">
      <c r="A56" s="139">
        <v>45</v>
      </c>
      <c r="B56" s="408" t="str">
        <f>CHOOSE(Tartalom!$G$3,Nyelv!B157,Nyelv!C157,Nyelv!D157,Nyelv!E157)</f>
        <v>C. ADÓZÁS ELŐTTI EREDMÉNY (±A±B)</v>
      </c>
      <c r="C56" s="113">
        <f>Import_O!D47</f>
        <v>0</v>
      </c>
      <c r="D56" s="145">
        <f>Import_O!E47</f>
        <v>0</v>
      </c>
      <c r="E56" s="23">
        <f>Import_O!F47</f>
        <v>0</v>
      </c>
    </row>
    <row r="57" spans="1:5" ht="19.5" customHeight="1" x14ac:dyDescent="0.25">
      <c r="A57" s="139">
        <v>46</v>
      </c>
      <c r="B57" s="408" t="str">
        <f>CHOOSE(Tartalom!$G$3,Nyelv!B158,Nyelv!C158,Nyelv!D158,Nyelv!E158)</f>
        <v>X. Adófizetési kötelezettség</v>
      </c>
      <c r="C57" s="24">
        <f>Import_O!D48</f>
        <v>0</v>
      </c>
      <c r="D57" s="146">
        <f>Import_O!E48</f>
        <v>0</v>
      </c>
      <c r="E57" s="25">
        <f>Import_O!F48</f>
        <v>0</v>
      </c>
    </row>
    <row r="58" spans="1:5" ht="19.5" customHeight="1" thickBot="1" x14ac:dyDescent="0.3">
      <c r="A58" s="422">
        <v>47</v>
      </c>
      <c r="B58" s="421" t="str">
        <f>CHOOSE(Tartalom!$G$3,Nyelv!B159,Nyelv!C159,Nyelv!D159,Nyelv!E159)</f>
        <v>D. ADÓZOTT EREDMÉNY (±C-X)</v>
      </c>
      <c r="C58" s="420">
        <f>Import_O!D49</f>
        <v>0</v>
      </c>
      <c r="D58" s="419">
        <f>Import_O!E49</f>
        <v>0</v>
      </c>
      <c r="E58" s="418">
        <f>Import_O!F49</f>
        <v>0</v>
      </c>
    </row>
    <row r="59" spans="1:5" s="150" customFormat="1" ht="12.75" customHeight="1" x14ac:dyDescent="0.2">
      <c r="A59" s="147"/>
      <c r="B59" s="144"/>
      <c r="C59" s="148"/>
      <c r="D59" s="149"/>
      <c r="E59" s="148"/>
    </row>
    <row r="60" spans="1:5" s="150" customFormat="1" ht="12.75" customHeight="1" x14ac:dyDescent="0.2">
      <c r="A60" s="147"/>
      <c r="B60" s="144"/>
      <c r="C60" s="148"/>
      <c r="D60" s="149"/>
      <c r="E60" s="148"/>
    </row>
    <row r="61" spans="1:5" s="150" customFormat="1" ht="12.75" customHeight="1" x14ac:dyDescent="0.25">
      <c r="A61" s="83"/>
      <c r="B61" s="83"/>
      <c r="C61" s="67"/>
      <c r="D61" s="67"/>
      <c r="E61" s="67"/>
    </row>
    <row r="62" spans="1:5" s="150" customFormat="1" ht="12.75" customHeight="1" x14ac:dyDescent="0.2">
      <c r="A62" s="83" t="str">
        <f>IF(Tartalom!$G$3=1,'Nyelv old'!$E$10,IF(Tartalom!$G$3=2,'Nyelv old'!$F$10,IF(Tartalom!$G$3=3,'Nyelv old'!$G$10,'Nyelv old'!$H$10)))</f>
        <v xml:space="preserve">,  </v>
      </c>
      <c r="B62" s="83"/>
      <c r="C62" s="124"/>
      <c r="D62" s="8"/>
      <c r="E62" s="85"/>
    </row>
    <row r="63" spans="1:5" s="150" customFormat="1" ht="12.75" customHeight="1" x14ac:dyDescent="0.2">
      <c r="A63" s="8"/>
      <c r="B63" s="8"/>
      <c r="C63" s="125" t="str">
        <f>IF(Tartalom!$G$3=1,'Nyelv old'!$E$8,IF(Tartalom!$G$3=2,'Nyelv old'!$F$8,IF(Tartalom!$G$3=3,'Nyelv old'!$G$8,'Nyelv old'!$H$8)))</f>
        <v>a vállalkozás vezetője</v>
      </c>
      <c r="D63" s="126"/>
      <c r="E63" s="125"/>
    </row>
    <row r="64" spans="1:5" s="150" customFormat="1" ht="12.75" customHeight="1" x14ac:dyDescent="0.2">
      <c r="A64" s="8"/>
      <c r="B64" s="8"/>
      <c r="C64" s="125" t="str">
        <f>IF(Tartalom!$G$3=1,'Nyelv old'!$E$9,IF(Tartalom!$G$3=2,'Nyelv old'!$F$9,IF(Tartalom!$G$3=3,'Nyelv old'!$G$9,'Nyelv old'!$H$9)))</f>
        <v>(képviselője)</v>
      </c>
      <c r="D64" s="125"/>
      <c r="E64" s="125"/>
    </row>
    <row r="65" spans="1:5" s="150" customFormat="1" ht="15" customHeight="1" x14ac:dyDescent="0.25">
      <c r="A65" s="32"/>
      <c r="B65" s="32"/>
      <c r="C65" s="32"/>
      <c r="D65" s="32"/>
      <c r="E65" s="32"/>
    </row>
    <row r="66" spans="1:5" s="150" customFormat="1" ht="15" customHeight="1" x14ac:dyDescent="0.25">
      <c r="A66" s="32"/>
      <c r="B66" s="32"/>
      <c r="C66" s="32"/>
      <c r="D66" s="32"/>
      <c r="E66" s="32"/>
    </row>
    <row r="67" spans="1:5" s="150" customFormat="1" ht="15.95" customHeight="1" x14ac:dyDescent="0.25">
      <c r="A67" s="32"/>
      <c r="B67" s="32"/>
      <c r="C67" s="32"/>
      <c r="D67" s="32"/>
      <c r="E67" s="32"/>
    </row>
    <row r="68" spans="1:5" s="150" customFormat="1" ht="15.95" customHeight="1" x14ac:dyDescent="0.25">
      <c r="A68" s="32"/>
      <c r="B68" s="32"/>
      <c r="C68" s="32"/>
      <c r="D68" s="32"/>
      <c r="E68" s="32"/>
    </row>
    <row r="69" spans="1:5" s="150" customFormat="1" ht="21" customHeight="1" x14ac:dyDescent="0.25">
      <c r="A69" s="32"/>
      <c r="B69" s="32"/>
      <c r="C69" s="32"/>
      <c r="D69" s="32"/>
      <c r="E69" s="32"/>
    </row>
    <row r="70" spans="1:5" s="150" customFormat="1" ht="21" customHeight="1" x14ac:dyDescent="0.25">
      <c r="A70" s="32"/>
      <c r="B70" s="32"/>
      <c r="C70" s="32"/>
      <c r="D70" s="32"/>
      <c r="E70" s="32"/>
    </row>
    <row r="71" spans="1:5" s="150" customFormat="1" ht="21" customHeight="1" x14ac:dyDescent="0.25">
      <c r="A71" s="32"/>
      <c r="B71" s="32"/>
      <c r="C71" s="32"/>
      <c r="D71" s="32"/>
      <c r="E71" s="32"/>
    </row>
    <row r="72" spans="1:5" s="150" customFormat="1" ht="21" customHeight="1" x14ac:dyDescent="0.25">
      <c r="A72" s="32"/>
      <c r="B72" s="32"/>
      <c r="C72" s="32"/>
      <c r="D72" s="32"/>
      <c r="E72" s="32"/>
    </row>
    <row r="73" spans="1:5" s="150" customFormat="1" ht="21" customHeight="1" x14ac:dyDescent="0.25">
      <c r="A73" s="32"/>
      <c r="B73" s="32"/>
      <c r="C73" s="32"/>
      <c r="D73" s="32"/>
      <c r="E73" s="32"/>
    </row>
    <row r="74" spans="1:5" s="150" customFormat="1" ht="21" customHeight="1" x14ac:dyDescent="0.25">
      <c r="A74" s="32"/>
      <c r="B74" s="32"/>
      <c r="C74" s="32"/>
      <c r="D74" s="32"/>
      <c r="E74" s="32"/>
    </row>
    <row r="75" spans="1:5" s="150" customFormat="1" ht="21" customHeight="1" x14ac:dyDescent="0.25">
      <c r="A75" s="32"/>
      <c r="B75" s="32"/>
      <c r="C75" s="32"/>
      <c r="D75" s="32"/>
      <c r="E75" s="32"/>
    </row>
    <row r="76" spans="1:5" s="150" customFormat="1" ht="21" customHeight="1" x14ac:dyDescent="0.25">
      <c r="A76" s="32"/>
      <c r="B76" s="32"/>
      <c r="C76" s="32"/>
      <c r="D76" s="32"/>
      <c r="E76" s="32"/>
    </row>
  </sheetData>
  <mergeCells count="5">
    <mergeCell ref="A2:B2"/>
    <mergeCell ref="A7:D7"/>
    <mergeCell ref="A8:D8"/>
    <mergeCell ref="C1:E3"/>
    <mergeCell ref="C5:E5"/>
  </mergeCells>
  <phoneticPr fontId="0" type="noConversion"/>
  <hyperlinks>
    <hyperlink ref="F1" location="TARTALOM!A1" display="TARTALOM!A1"/>
  </hyperlinks>
  <pageMargins left="0.78740157480314965" right="0.78740157480314965" top="0.59055118110236227" bottom="0.59055118110236227" header="0.51181102362204722" footer="0.51181102362204722"/>
  <pageSetup paperSize="9" scale="89" fitToHeight="2" orientation="portrait" r:id="rId1"/>
  <headerFooter alignWithMargins="0">
    <oddFooter>&amp;L  &amp;"Arial Narrow,Normál"&amp;10 AuditBeszámoló&amp;C&amp;"Arial Narrow,Normál"&amp;9&amp;P/&amp;N</oddFooter>
  </headerFooter>
  <rowBreaks count="1" manualBreakCount="1">
    <brk id="33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/>
  <dimension ref="A1:G60"/>
  <sheetViews>
    <sheetView showGridLines="0" showZeros="0" zoomScaleNormal="100" workbookViewId="0"/>
  </sheetViews>
  <sheetFormatPr defaultRowHeight="15" x14ac:dyDescent="0.2"/>
  <cols>
    <col min="1" max="1" width="5.77734375" style="153" customWidth="1"/>
    <col min="2" max="2" width="45.5546875" style="153" customWidth="1"/>
    <col min="3" max="5" width="9.77734375" style="153" customWidth="1"/>
    <col min="6" max="16384" width="8.88671875" style="153"/>
  </cols>
  <sheetData>
    <row r="1" spans="1:7" ht="19.5" customHeight="1" x14ac:dyDescent="0.25">
      <c r="A1" s="155">
        <f>Alapa!C17</f>
        <v>0</v>
      </c>
      <c r="B1" s="155"/>
      <c r="C1" s="775" t="str">
        <f>IF(Alapa!$C$50="nem",(IF(Tartalom!G3=1,'Nyelv old'!$E$27,IF(Tartalom!G3=2,'Nyelv old'!$F$27,IF(Tartalom!G3=3,'Nyelv old'!$G$27,'Nyelv old'!$H$27)))),"")</f>
        <v/>
      </c>
      <c r="D1" s="776"/>
      <c r="E1" s="776"/>
      <c r="F1" s="151" t="s">
        <v>69</v>
      </c>
      <c r="G1" s="152"/>
    </row>
    <row r="2" spans="1:7" ht="19.5" customHeight="1" x14ac:dyDescent="0.25">
      <c r="A2" s="155"/>
      <c r="B2" s="156"/>
      <c r="C2" s="776"/>
      <c r="D2" s="776"/>
      <c r="E2" s="776"/>
      <c r="F2" s="391" t="s">
        <v>1615</v>
      </c>
      <c r="G2" s="154"/>
    </row>
    <row r="3" spans="1:7" ht="19.5" customHeight="1" x14ac:dyDescent="0.2">
      <c r="A3" s="157" t="str">
        <f>IF(Tartalom!G3=1,'Nyelv old'!$E$13,IF(Tartalom!G3=2,'Nyelv old'!$F$13,IF(Tartalom!G3=3,'Nyelv old'!$G$13,'Nyelv old'!$H$13)))</f>
        <v xml:space="preserve">Statisztikai számjele: </v>
      </c>
      <c r="B3" s="158"/>
      <c r="C3" s="777"/>
      <c r="D3" s="777"/>
      <c r="E3" s="777"/>
    </row>
    <row r="4" spans="1:7" ht="19.5" customHeight="1" x14ac:dyDescent="0.2">
      <c r="A4" s="157" t="str">
        <f>IF(Tartalom!G3=1,'Nyelv old'!$E$14,IF(Tartalom!G3=2,'Nyelv old'!$F$14,IF(Tartalom!G3=3,'Nyelv old'!$G$14,'Nyelv old'!$H$14)))</f>
        <v xml:space="preserve">Cégjegyzék száma: </v>
      </c>
      <c r="B4" s="155"/>
      <c r="C4" s="156"/>
      <c r="D4" s="779"/>
      <c r="E4" s="780"/>
    </row>
    <row r="5" spans="1:7" ht="19.5" customHeight="1" x14ac:dyDescent="0.2">
      <c r="A5" s="157" t="str">
        <f>IF(Tartalom!G3=1,'Nyelv old'!$E$37,IF(Tartalom!G3=2,'Nyelv old'!$F$37,IF(Tartalom!G3=3,'Nyelv old'!$G$37,'Nyelv old'!$H$37)))</f>
        <v xml:space="preserve">Beszámolási időszak: </v>
      </c>
      <c r="B5" s="155"/>
      <c r="C5" s="778" t="str">
        <f>IF(Tartalom!G3=1,'Nyelv old'!$E$35,IF(Tartalom!G3=2,'Nyelv old'!$F$35,IF(Tartalom!G3=3,'Nyelv old'!$G$35,'Nyelv old'!$H$35)))</f>
        <v xml:space="preserve">Fordulónap: </v>
      </c>
      <c r="D5" s="778"/>
      <c r="E5" s="778"/>
    </row>
    <row r="6" spans="1:7" ht="19.5" customHeight="1" x14ac:dyDescent="0.2">
      <c r="A6" s="157"/>
      <c r="B6" s="155"/>
      <c r="C6" s="156"/>
      <c r="D6" s="156"/>
      <c r="E6" s="159"/>
    </row>
    <row r="7" spans="1:7" ht="19.5" customHeight="1" x14ac:dyDescent="0.25">
      <c r="A7" s="781" t="str">
        <f>IF(Tartalom!$G$3=1,'Nyelv old'!$E$30,IF(Tartalom!$G$3=2,'Nyelv old'!$F$30,IF(Tartalom!$G$3=3,'Nyelv old'!$G$30,'Nyelv old'!$H$30)))</f>
        <v>Éves beszámoló EREDMÉNYKIMUTATÁS</v>
      </c>
      <c r="B7" s="781"/>
      <c r="C7" s="781"/>
      <c r="D7" s="781"/>
      <c r="E7" s="781"/>
    </row>
    <row r="8" spans="1:7" ht="19.5" customHeight="1" x14ac:dyDescent="0.25">
      <c r="A8" s="782" t="str">
        <f>IF(Tartalom!$G$3=1,'Nyelv old'!$E$32,IF(Tartalom!$G$3=2,'Nyelv old'!$F$32,IF(Tartalom!$G$3=3,'Nyelv old'!$G$32,'Nyelv old'!$H$32)))</f>
        <v>(forgalmi költség eljárással)</v>
      </c>
      <c r="B8" s="783"/>
      <c r="C8" s="783"/>
      <c r="D8" s="783"/>
      <c r="E8" s="161"/>
    </row>
    <row r="9" spans="1:7" ht="19.5" customHeight="1" thickBot="1" x14ac:dyDescent="0.25">
      <c r="A9" s="162"/>
      <c r="B9" s="163"/>
      <c r="C9" s="162"/>
      <c r="D9" s="164"/>
      <c r="E9" s="160" t="str">
        <f>IF(Tartalom!G3=1,'Nyelv old'!$E$38,IF(Tartalom!G3=2,'Nyelv old'!$F$38,IF(Tartalom!G3=3,'Nyelv old'!$G$38,'Nyelv old'!$H$38)))</f>
        <v xml:space="preserve"> </v>
      </c>
    </row>
    <row r="10" spans="1:7" ht="25.5" x14ac:dyDescent="0.2">
      <c r="A10" s="165" t="str">
        <f>IF(Tartalom!$G$3=1,'Nyelv old'!$E$18,IF(Tartalom!$G$3=2,'Nyelv old'!$F$18,IF(Tartalom!$G$3=3,'Nyelv old'!$G$18,'Nyelv old'!$H$18)))</f>
        <v>Sorszám</v>
      </c>
      <c r="B10" s="404" t="str">
        <f>IF(Tartalom!$G$3=1,'Nyelv old'!$E$19,IF(Tartalom!$G$3=2,'Nyelv old'!$F$19,IF(Tartalom!$G$3=3,'Nyelv old'!$G$19,'Nyelv old'!$H$19)))</f>
        <v>A tétel megnevezése</v>
      </c>
      <c r="C10" s="445" t="str">
        <f>IF(Tartalom!$G$3=1,'Nyelv old'!$E$20,IF(Tartalom!$G$3=2,'Nyelv old'!$F$20,IF(Tartalom!$G$3=3,'Nyelv old'!$G$20,'Nyelv old'!$H$20)))</f>
        <v>Előző év</v>
      </c>
      <c r="D10" s="166" t="str">
        <f>IF(Tartalom!$G$3=1,'Nyelv old'!$E$21,IF(Tartalom!$G$3=2,'Nyelv old'!$F$21,IF(Tartalom!$G$3=3,'Nyelv old'!$G$21,'Nyelv old'!$H$21)))</f>
        <v>Előző év(ek) módosításai</v>
      </c>
      <c r="E10" s="167" t="str">
        <f>IF(Tartalom!$G$3=1,'Nyelv old'!$E$22,IF(Tartalom!$G$3=2,'Nyelv old'!$F$22,IF(Tartalom!$G$3=3,'Nyelv old'!$G$22,'Nyelv old'!$H$22)))</f>
        <v>Tárgyév</v>
      </c>
    </row>
    <row r="11" spans="1:7" ht="19.5" customHeight="1" thickBot="1" x14ac:dyDescent="0.25">
      <c r="A11" s="168" t="s">
        <v>278</v>
      </c>
      <c r="B11" s="405" t="s">
        <v>279</v>
      </c>
      <c r="C11" s="169" t="s">
        <v>280</v>
      </c>
      <c r="D11" s="169" t="s">
        <v>281</v>
      </c>
      <c r="E11" s="170" t="s">
        <v>282</v>
      </c>
    </row>
    <row r="12" spans="1:7" ht="19.5" customHeight="1" x14ac:dyDescent="0.2">
      <c r="A12" s="171">
        <v>1</v>
      </c>
      <c r="B12" s="446" t="str">
        <f>CHOOSE(Tartalom!$G$3,Nyelv!B162,Nyelv!C162,Nyelv!D162,Nyelv!E162)</f>
        <v>01. Belföldi értékesítés nettó árbevétele</v>
      </c>
      <c r="C12" s="172">
        <f>Import_F!D3</f>
        <v>0</v>
      </c>
      <c r="D12" s="172">
        <f>Import_F!E3</f>
        <v>0</v>
      </c>
      <c r="E12" s="173">
        <f>Import_F!F3</f>
        <v>0</v>
      </c>
    </row>
    <row r="13" spans="1:7" ht="19.5" customHeight="1" x14ac:dyDescent="0.2">
      <c r="A13" s="174">
        <v>2</v>
      </c>
      <c r="B13" s="443" t="str">
        <f>CHOOSE(Tartalom!$G$3,Nyelv!B163,Nyelv!C163,Nyelv!D163,Nyelv!E163)</f>
        <v>02. Exportértékesítés nettó árbevétele</v>
      </c>
      <c r="C13" s="175">
        <f>Import_F!D4</f>
        <v>0</v>
      </c>
      <c r="D13" s="175">
        <f>Import_F!E4</f>
        <v>0</v>
      </c>
      <c r="E13" s="176">
        <f>Import_F!F4</f>
        <v>0</v>
      </c>
    </row>
    <row r="14" spans="1:7" ht="19.5" customHeight="1" x14ac:dyDescent="0.2">
      <c r="A14" s="174">
        <v>3</v>
      </c>
      <c r="B14" s="408" t="str">
        <f>CHOOSE(Tartalom!$G$3,Nyelv!B164,Nyelv!C164,Nyelv!D164,Nyelv!E164)</f>
        <v>I. ÉRTÉKESÍTÉS NETTÓ ÁRBEVÉTELE (01+02)</v>
      </c>
      <c r="C14" s="175">
        <f>Import_F!D5</f>
        <v>0</v>
      </c>
      <c r="D14" s="175">
        <f>Import_F!E5</f>
        <v>0</v>
      </c>
      <c r="E14" s="176">
        <f>Import_F!F5</f>
        <v>0</v>
      </c>
    </row>
    <row r="15" spans="1:7" ht="19.5" customHeight="1" x14ac:dyDescent="0.2">
      <c r="A15" s="174">
        <v>4</v>
      </c>
      <c r="B15" s="443" t="str">
        <f>CHOOSE(Tartalom!$G$3,Nyelv!B165,Nyelv!C165,Nyelv!D165,Nyelv!E165)</f>
        <v>03. Értékesítés elszámolt közvetlen önköltsége</v>
      </c>
      <c r="C15" s="175">
        <f>Import_F!D6</f>
        <v>0</v>
      </c>
      <c r="D15" s="175">
        <f>Import_F!E6</f>
        <v>0</v>
      </c>
      <c r="E15" s="176">
        <f>Import_F!F6</f>
        <v>0</v>
      </c>
    </row>
    <row r="16" spans="1:7" ht="19.5" customHeight="1" x14ac:dyDescent="0.2">
      <c r="A16" s="174">
        <v>5</v>
      </c>
      <c r="B16" s="443" t="str">
        <f>CHOOSE(Tartalom!$G$3,Nyelv!B166,Nyelv!C166,Nyelv!D166,Nyelv!E166)</f>
        <v>04. Eladott áruk beszerzési értéke</v>
      </c>
      <c r="C16" s="175">
        <f>Import_F!D7</f>
        <v>0</v>
      </c>
      <c r="D16" s="175">
        <f>Import_F!E7</f>
        <v>0</v>
      </c>
      <c r="E16" s="176">
        <f>Import_F!F7</f>
        <v>0</v>
      </c>
    </row>
    <row r="17" spans="1:5" ht="19.5" customHeight="1" x14ac:dyDescent="0.2">
      <c r="A17" s="174">
        <v>6</v>
      </c>
      <c r="B17" s="443" t="str">
        <f>CHOOSE(Tartalom!$G$3,Nyelv!B167,Nyelv!C167,Nyelv!D167,Nyelv!E167)</f>
        <v>05. Eladott (közvetített) szolgáltatások értéke</v>
      </c>
      <c r="C17" s="175">
        <f>Import_F!D8</f>
        <v>0</v>
      </c>
      <c r="D17" s="175">
        <f>Import_F!E8</f>
        <v>0</v>
      </c>
      <c r="E17" s="176">
        <f>Import_F!F8</f>
        <v>0</v>
      </c>
    </row>
    <row r="18" spans="1:5" ht="19.5" customHeight="1" x14ac:dyDescent="0.2">
      <c r="A18" s="174">
        <v>7</v>
      </c>
      <c r="B18" s="408" t="str">
        <f>CHOOSE(Tartalom!$G$3,Nyelv!B168,Nyelv!C168,Nyelv!D168,Nyelv!E168)</f>
        <v>II. ÉRTÉKESÍTÉS KÖZVETLEN KÖLTSÉGEI  (03+04+05)</v>
      </c>
      <c r="C18" s="175">
        <f>Import_F!D9</f>
        <v>0</v>
      </c>
      <c r="D18" s="175">
        <f>Import_F!E9</f>
        <v>0</v>
      </c>
      <c r="E18" s="176">
        <f>Import_F!F9</f>
        <v>0</v>
      </c>
    </row>
    <row r="19" spans="1:5" ht="19.5" customHeight="1" x14ac:dyDescent="0.2">
      <c r="A19" s="174">
        <v>8</v>
      </c>
      <c r="B19" s="408" t="str">
        <f>CHOOSE(Tartalom!$G$3,Nyelv!B169,Nyelv!C169,Nyelv!D169,Nyelv!E169)</f>
        <v>III. ÉRTÉKESÍTÉS BRUTTÓ EREDMÉNYE (I-II)</v>
      </c>
      <c r="C19" s="175">
        <f>Import_F!D10</f>
        <v>0</v>
      </c>
      <c r="D19" s="175">
        <f>Import_F!E10</f>
        <v>0</v>
      </c>
      <c r="E19" s="176">
        <f>Import_F!F10</f>
        <v>0</v>
      </c>
    </row>
    <row r="20" spans="1:5" ht="19.5" customHeight="1" x14ac:dyDescent="0.2">
      <c r="A20" s="174">
        <v>9</v>
      </c>
      <c r="B20" s="443" t="str">
        <f>CHOOSE(Tartalom!$G$3,Nyelv!B170,Nyelv!C170,Nyelv!D170,Nyelv!E170)</f>
        <v>06. Értékesítési, forgalmazási költségek</v>
      </c>
      <c r="C20" s="175">
        <f>Import_F!D11</f>
        <v>0</v>
      </c>
      <c r="D20" s="175">
        <f>Import_F!E11</f>
        <v>0</v>
      </c>
      <c r="E20" s="176">
        <f>Import_F!F11</f>
        <v>0</v>
      </c>
    </row>
    <row r="21" spans="1:5" ht="19.5" customHeight="1" x14ac:dyDescent="0.2">
      <c r="A21" s="174">
        <v>10</v>
      </c>
      <c r="B21" s="443" t="str">
        <f>CHOOSE(Tartalom!$G$3,Nyelv!B171,Nyelv!C171,Nyelv!D171,Nyelv!E171)</f>
        <v>07. Igazgatási költségek</v>
      </c>
      <c r="C21" s="175">
        <f>Import_F!D12</f>
        <v>0</v>
      </c>
      <c r="D21" s="175">
        <f>Import_F!E12</f>
        <v>0</v>
      </c>
      <c r="E21" s="176">
        <f>Import_F!F12</f>
        <v>0</v>
      </c>
    </row>
    <row r="22" spans="1:5" ht="19.5" customHeight="1" x14ac:dyDescent="0.2">
      <c r="A22" s="174">
        <v>11</v>
      </c>
      <c r="B22" s="443" t="str">
        <f>CHOOSE(Tartalom!$G$3,Nyelv!B172,Nyelv!C172,Nyelv!D172,Nyelv!E172)</f>
        <v>08. Egyéb általános költségek</v>
      </c>
      <c r="C22" s="175">
        <f>Import_F!D13</f>
        <v>0</v>
      </c>
      <c r="D22" s="175">
        <f>Import_F!E13</f>
        <v>0</v>
      </c>
      <c r="E22" s="176">
        <f>Import_F!F13</f>
        <v>0</v>
      </c>
    </row>
    <row r="23" spans="1:5" ht="19.5" customHeight="1" x14ac:dyDescent="0.2">
      <c r="A23" s="174">
        <v>12</v>
      </c>
      <c r="B23" s="408" t="str">
        <f>CHOOSE(Tartalom!$G$3,Nyelv!B173,Nyelv!C173,Nyelv!D173,Nyelv!E173)</f>
        <v>IV. ÉRTÉKESÍTÉS KÖZVETETT KÖLTSÉGEI (06+07+08)</v>
      </c>
      <c r="C23" s="175">
        <f>Import_F!D14</f>
        <v>0</v>
      </c>
      <c r="D23" s="175">
        <f>Import_F!E14</f>
        <v>0</v>
      </c>
      <c r="E23" s="176">
        <f>Import_F!F14</f>
        <v>0</v>
      </c>
    </row>
    <row r="24" spans="1:5" ht="19.5" customHeight="1" x14ac:dyDescent="0.2">
      <c r="A24" s="174">
        <v>13</v>
      </c>
      <c r="B24" s="408" t="str">
        <f>CHOOSE(Tartalom!$G$3,Nyelv!B174,Nyelv!C174,Nyelv!D174,Nyelv!E174)</f>
        <v>V. EGYÉB BEVÉTELEK</v>
      </c>
      <c r="C24" s="175">
        <f>Import_F!D15</f>
        <v>0</v>
      </c>
      <c r="D24" s="175">
        <f>Import_F!E15</f>
        <v>0</v>
      </c>
      <c r="E24" s="176">
        <f>Import_F!F15</f>
        <v>0</v>
      </c>
    </row>
    <row r="25" spans="1:5" ht="19.5" customHeight="1" x14ac:dyDescent="0.2">
      <c r="A25" s="174">
        <v>14</v>
      </c>
      <c r="B25" s="443" t="str">
        <f>CHOOSE(Tartalom!$G$3,Nyelv!B175,Nyelv!C175,Nyelv!D175,Nyelv!E175)</f>
        <v>Ebből: visszaírt értékvesztés</v>
      </c>
      <c r="C25" s="175">
        <f>Import_F!D16</f>
        <v>0</v>
      </c>
      <c r="D25" s="175">
        <f>Import_F!E16</f>
        <v>0</v>
      </c>
      <c r="E25" s="176">
        <f>Import_F!F16</f>
        <v>0</v>
      </c>
    </row>
    <row r="26" spans="1:5" ht="19.5" customHeight="1" x14ac:dyDescent="0.2">
      <c r="A26" s="174">
        <v>15</v>
      </c>
      <c r="B26" s="408" t="str">
        <f>CHOOSE(Tartalom!$G$3,Nyelv!B176,Nyelv!C176,Nyelv!D176,Nyelv!E176)</f>
        <v>VI. EGYÉB RÁFORDÍTÁSOK</v>
      </c>
      <c r="C26" s="175">
        <f>Import_F!D17</f>
        <v>0</v>
      </c>
      <c r="D26" s="175">
        <f>Import_F!E17</f>
        <v>0</v>
      </c>
      <c r="E26" s="176">
        <f>Import_F!F17</f>
        <v>0</v>
      </c>
    </row>
    <row r="27" spans="1:5" ht="19.5" customHeight="1" x14ac:dyDescent="0.2">
      <c r="A27" s="174">
        <v>16</v>
      </c>
      <c r="B27" s="443" t="str">
        <f>CHOOSE(Tartalom!$G$3,Nyelv!B177,Nyelv!C177,Nyelv!D177,Nyelv!E177)</f>
        <v>Ebből: értékvesztés</v>
      </c>
      <c r="C27" s="175">
        <f>Import_F!D18</f>
        <v>0</v>
      </c>
      <c r="D27" s="175">
        <f>Import_F!E18</f>
        <v>0</v>
      </c>
      <c r="E27" s="176">
        <f>Import_F!F18</f>
        <v>0</v>
      </c>
    </row>
    <row r="28" spans="1:5" ht="19.5" customHeight="1" thickBot="1" x14ac:dyDescent="0.25">
      <c r="A28" s="177">
        <v>17</v>
      </c>
      <c r="B28" s="423" t="str">
        <f>CHOOSE(Tartalom!$G$3,Nyelv!B178,Nyelv!C178,Nyelv!D178,Nyelv!E178)</f>
        <v>A. ÜZEMI (ÜZLETI) TEVÉKENYSÉG EREDMÉNYE (±III-IV+V-VI)</v>
      </c>
      <c r="C28" s="178">
        <f>Import_F!D19</f>
        <v>0</v>
      </c>
      <c r="D28" s="178">
        <f>Import_F!E19</f>
        <v>0</v>
      </c>
      <c r="E28" s="179">
        <f>Import_F!F19</f>
        <v>0</v>
      </c>
    </row>
    <row r="29" spans="1:5" ht="19.5" customHeight="1" x14ac:dyDescent="0.2">
      <c r="A29" s="447">
        <v>18</v>
      </c>
      <c r="B29" s="446" t="str">
        <f>CHOOSE(Tartalom!$G$3,Nyelv!B179,Nyelv!C179,Nyelv!D179,Nyelv!E179)</f>
        <v>09. Kapott (járó) osztalék és részesedés</v>
      </c>
      <c r="C29" s="172">
        <f>Import_F!D20</f>
        <v>0</v>
      </c>
      <c r="D29" s="172">
        <f>Import_F!E20</f>
        <v>0</v>
      </c>
      <c r="E29" s="173">
        <f>Import_F!F20</f>
        <v>0</v>
      </c>
    </row>
    <row r="30" spans="1:5" ht="19.5" customHeight="1" x14ac:dyDescent="0.2">
      <c r="A30" s="183">
        <v>19</v>
      </c>
      <c r="B30" s="443" t="str">
        <f>CHOOSE(Tartalom!$G$3,Nyelv!B180,Nyelv!C180,Nyelv!D180,Nyelv!E180)</f>
        <v>Ebből: kapcsolt vállalkozástól kapott</v>
      </c>
      <c r="C30" s="175">
        <f>Import_F!D21</f>
        <v>0</v>
      </c>
      <c r="D30" s="175">
        <f>Import_F!E21</f>
        <v>0</v>
      </c>
      <c r="E30" s="176">
        <f>Import_F!F21</f>
        <v>0</v>
      </c>
    </row>
    <row r="31" spans="1:5" ht="19.5" customHeight="1" x14ac:dyDescent="0.2">
      <c r="A31" s="183">
        <v>20</v>
      </c>
      <c r="B31" s="443" t="str">
        <f>CHOOSE(Tartalom!$G$3,Nyelv!B181,Nyelv!C181,Nyelv!D181,Nyelv!E181)</f>
        <v>10. Részesedésekből származó bevételek, árfolyamnyereségek</v>
      </c>
      <c r="C31" s="175">
        <f>Import_F!D22</f>
        <v>0</v>
      </c>
      <c r="D31" s="175">
        <f>Import_F!E22</f>
        <v>0</v>
      </c>
      <c r="E31" s="176">
        <f>Import_F!F22</f>
        <v>0</v>
      </c>
    </row>
    <row r="32" spans="1:5" ht="19.5" customHeight="1" x14ac:dyDescent="0.2">
      <c r="A32" s="183">
        <v>21</v>
      </c>
      <c r="B32" s="443" t="str">
        <f>CHOOSE(Tartalom!$G$3,Nyelv!B182,Nyelv!C182,Nyelv!D182,Nyelv!E182)</f>
        <v>Ebből: kapcsolt vállalkozástól kapott</v>
      </c>
      <c r="C32" s="175">
        <f>Import_F!D23</f>
        <v>0</v>
      </c>
      <c r="D32" s="175">
        <f>Import_F!E23</f>
        <v>0</v>
      </c>
      <c r="E32" s="176">
        <f>Import_F!F23</f>
        <v>0</v>
      </c>
    </row>
    <row r="33" spans="1:5" ht="25.5" x14ac:dyDescent="0.2">
      <c r="A33" s="183">
        <v>22</v>
      </c>
      <c r="B33" s="443" t="str">
        <f>CHOOSE(Tartalom!$G$3,Nyelv!B183,Nyelv!C183,Nyelv!D183,Nyelv!E183)</f>
        <v>11. Befektetett pénzügyi eszközökből (értékpapírokból, kölcsönökből) származó bevételek, árfolyamnyereségek</v>
      </c>
      <c r="C33" s="175">
        <f>Import_F!D24</f>
        <v>0</v>
      </c>
      <c r="D33" s="175">
        <f>Import_F!E24</f>
        <v>0</v>
      </c>
      <c r="E33" s="176">
        <f>Import_F!F24</f>
        <v>0</v>
      </c>
    </row>
    <row r="34" spans="1:5" ht="19.5" customHeight="1" x14ac:dyDescent="0.2">
      <c r="A34" s="183">
        <v>23</v>
      </c>
      <c r="B34" s="443" t="str">
        <f>CHOOSE(Tartalom!$G$3,Nyelv!B184,Nyelv!C184,Nyelv!D184,Nyelv!E184)</f>
        <v>Ebből: kapcsolt vállalkozástól kapott</v>
      </c>
      <c r="C34" s="175">
        <f>Import_F!D25</f>
        <v>0</v>
      </c>
      <c r="D34" s="175">
        <f>Import_F!E25</f>
        <v>0</v>
      </c>
      <c r="E34" s="176">
        <f>Import_F!F25</f>
        <v>0</v>
      </c>
    </row>
    <row r="35" spans="1:5" ht="19.5" customHeight="1" x14ac:dyDescent="0.2">
      <c r="A35" s="183">
        <v>24</v>
      </c>
      <c r="B35" s="443" t="str">
        <f>CHOOSE(Tartalom!$G$3,Nyelv!B185,Nyelv!C185,Nyelv!D185,Nyelv!E185)</f>
        <v>12. Egyéb kapott (járó) kamatok és kamatjellegű bevételek</v>
      </c>
      <c r="C35" s="175">
        <f>Import_F!D26</f>
        <v>0</v>
      </c>
      <c r="D35" s="175">
        <f>Import_F!E26</f>
        <v>0</v>
      </c>
      <c r="E35" s="176">
        <f>Import_F!F26</f>
        <v>0</v>
      </c>
    </row>
    <row r="36" spans="1:5" ht="19.5" customHeight="1" x14ac:dyDescent="0.2">
      <c r="A36" s="183">
        <v>25</v>
      </c>
      <c r="B36" s="443" t="str">
        <f>CHOOSE(Tartalom!$G$3,Nyelv!B186,Nyelv!C186,Nyelv!D186,Nyelv!E186)</f>
        <v>Ebből: kapcsolt vállalkozástól kapott</v>
      </c>
      <c r="C36" s="175">
        <f>Import_F!D27</f>
        <v>0</v>
      </c>
      <c r="D36" s="175">
        <f>Import_F!E27</f>
        <v>0</v>
      </c>
      <c r="E36" s="176">
        <f>Import_F!F27</f>
        <v>0</v>
      </c>
    </row>
    <row r="37" spans="1:5" ht="19.5" customHeight="1" x14ac:dyDescent="0.2">
      <c r="A37" s="183">
        <v>26</v>
      </c>
      <c r="B37" s="443" t="str">
        <f>CHOOSE(Tartalom!$G$3,Nyelv!B187,Nyelv!C187,Nyelv!D187,Nyelv!E187)</f>
        <v>13. Pénzügyi műveletek egyéb bevételei</v>
      </c>
      <c r="C37" s="175">
        <f>Import_F!D28</f>
        <v>0</v>
      </c>
      <c r="D37" s="175">
        <f>Import_F!E28</f>
        <v>0</v>
      </c>
      <c r="E37" s="176">
        <f>Import_F!F28</f>
        <v>0</v>
      </c>
    </row>
    <row r="38" spans="1:5" ht="19.5" customHeight="1" x14ac:dyDescent="0.2">
      <c r="A38" s="183">
        <v>27</v>
      </c>
      <c r="B38" s="443" t="str">
        <f>CHOOSE(Tartalom!$G$3,Nyelv!B188,Nyelv!C188,Nyelv!D188,Nyelv!E188)</f>
        <v>Ebből: értékelési különbözet</v>
      </c>
      <c r="C38" s="175">
        <f>Import_F!D29</f>
        <v>0</v>
      </c>
      <c r="D38" s="175">
        <f>Import_F!E29</f>
        <v>0</v>
      </c>
      <c r="E38" s="176">
        <f>Import_F!F29</f>
        <v>0</v>
      </c>
    </row>
    <row r="39" spans="1:5" ht="19.5" customHeight="1" x14ac:dyDescent="0.2">
      <c r="A39" s="183">
        <v>28</v>
      </c>
      <c r="B39" s="408" t="str">
        <f>CHOOSE(Tartalom!$G$3,Nyelv!B189,Nyelv!C189,Nyelv!D189,Nyelv!E189)</f>
        <v>VII. PÉNZÜGYI MŰVELETEK BEVÉTELEI (9+10+11+12+13)</v>
      </c>
      <c r="C39" s="175">
        <f>Import_F!D30</f>
        <v>0</v>
      </c>
      <c r="D39" s="175">
        <f>Import_F!E30</f>
        <v>0</v>
      </c>
      <c r="E39" s="176">
        <f>Import_F!F30</f>
        <v>0</v>
      </c>
    </row>
    <row r="40" spans="1:5" ht="19.5" customHeight="1" x14ac:dyDescent="0.2">
      <c r="A40" s="183">
        <v>29</v>
      </c>
      <c r="B40" s="443" t="str">
        <f>CHOOSE(Tartalom!$G$3,Nyelv!B190,Nyelv!C190,Nyelv!D190,Nyelv!E190)</f>
        <v>14. Részesedésekből származó ráfordítások, árfolyamveszteségek</v>
      </c>
      <c r="C40" s="175">
        <f>Import_F!D31</f>
        <v>0</v>
      </c>
      <c r="D40" s="175">
        <f>Import_F!E31</f>
        <v>0</v>
      </c>
      <c r="E40" s="176">
        <f>Import_F!F31</f>
        <v>0</v>
      </c>
    </row>
    <row r="41" spans="1:5" ht="19.5" customHeight="1" x14ac:dyDescent="0.2">
      <c r="A41" s="183">
        <v>30</v>
      </c>
      <c r="B41" s="443" t="str">
        <f>CHOOSE(Tartalom!$G$3,Nyelv!B191,Nyelv!C191,Nyelv!D191,Nyelv!E191)</f>
        <v>Ebből: kapcsolt vállalkozásnak adott</v>
      </c>
      <c r="C41" s="175">
        <f>Import_F!D32</f>
        <v>0</v>
      </c>
      <c r="D41" s="175">
        <f>Import_F!E32</f>
        <v>0</v>
      </c>
      <c r="E41" s="176">
        <f>Import_F!F32</f>
        <v>0</v>
      </c>
    </row>
    <row r="42" spans="1:5" ht="25.5" x14ac:dyDescent="0.2">
      <c r="A42" s="183">
        <v>31</v>
      </c>
      <c r="B42" s="443" t="str">
        <f>CHOOSE(Tartalom!$G$3,Nyelv!B192,Nyelv!C192,Nyelv!D192,Nyelv!E192)</f>
        <v>15. Befektetett pénzügyi eszközökből (értékpapírokból, kölcsönökből) származó ráfordítások, árfolyamveszteségek</v>
      </c>
      <c r="C42" s="175">
        <f>Import_F!D33</f>
        <v>0</v>
      </c>
      <c r="D42" s="175">
        <f>Import_F!E33</f>
        <v>0</v>
      </c>
      <c r="E42" s="176">
        <f>Import_F!F33</f>
        <v>0</v>
      </c>
    </row>
    <row r="43" spans="1:5" ht="19.5" customHeight="1" x14ac:dyDescent="0.2">
      <c r="A43" s="183">
        <v>32</v>
      </c>
      <c r="B43" s="443" t="str">
        <f>CHOOSE(Tartalom!$G$3,Nyelv!B193,Nyelv!C193,Nyelv!D193,Nyelv!E193)</f>
        <v>Ebből: kapcsolt vállalkozásnak adott</v>
      </c>
      <c r="C43" s="175">
        <f>Import_F!D34</f>
        <v>0</v>
      </c>
      <c r="D43" s="175">
        <f>Import_F!E34</f>
        <v>0</v>
      </c>
      <c r="E43" s="176">
        <f>Import_F!F34</f>
        <v>0</v>
      </c>
    </row>
    <row r="44" spans="1:5" ht="19.5" customHeight="1" x14ac:dyDescent="0.2">
      <c r="A44" s="183">
        <v>33</v>
      </c>
      <c r="B44" s="443" t="str">
        <f>CHOOSE(Tartalom!$G$3,Nyelv!B194,Nyelv!C194,Nyelv!D194,Nyelv!E194)</f>
        <v>16. Fizetendő (fizetett) kamatok és kamatjellegű ráfordítások</v>
      </c>
      <c r="C44" s="175">
        <f>Import_F!D35</f>
        <v>0</v>
      </c>
      <c r="D44" s="175">
        <f>Import_F!E35</f>
        <v>0</v>
      </c>
      <c r="E44" s="176">
        <f>Import_F!F35</f>
        <v>0</v>
      </c>
    </row>
    <row r="45" spans="1:5" ht="19.5" customHeight="1" x14ac:dyDescent="0.2">
      <c r="A45" s="183">
        <v>34</v>
      </c>
      <c r="B45" s="443" t="str">
        <f>CHOOSE(Tartalom!$G$3,Nyelv!B195,Nyelv!C195,Nyelv!D195,Nyelv!E195)</f>
        <v>Ebből: kapcsolt vállalkozásnak adott</v>
      </c>
      <c r="C45" s="175">
        <f>Import_F!D36</f>
        <v>0</v>
      </c>
      <c r="D45" s="175">
        <f>Import_F!E36</f>
        <v>0</v>
      </c>
      <c r="E45" s="176">
        <f>Import_F!F36</f>
        <v>0</v>
      </c>
    </row>
    <row r="46" spans="1:5" ht="19.5" customHeight="1" x14ac:dyDescent="0.2">
      <c r="A46" s="183">
        <v>35</v>
      </c>
      <c r="B46" s="443" t="str">
        <f>CHOOSE(Tartalom!$G$3,Nyelv!B196,Nyelv!C196,Nyelv!D196,Nyelv!E196)</f>
        <v>17. Részesedések, értékpapírok, bankbetétek értékvesztése</v>
      </c>
      <c r="C46" s="175">
        <f>Import_F!D37</f>
        <v>0</v>
      </c>
      <c r="D46" s="175">
        <f>Import_F!E37</f>
        <v>0</v>
      </c>
      <c r="E46" s="176">
        <f>Import_F!F37</f>
        <v>0</v>
      </c>
    </row>
    <row r="47" spans="1:5" ht="19.5" customHeight="1" x14ac:dyDescent="0.2">
      <c r="A47" s="183">
        <v>36</v>
      </c>
      <c r="B47" s="443" t="str">
        <f>CHOOSE(Tartalom!$G$3,Nyelv!B197,Nyelv!C197,Nyelv!D197,Nyelv!E197)</f>
        <v>18. Pénzügyi műveletek egyéb ráfordításai</v>
      </c>
      <c r="C47" s="175">
        <f>Import_F!D38</f>
        <v>0</v>
      </c>
      <c r="D47" s="175">
        <f>Import_F!E38</f>
        <v>0</v>
      </c>
      <c r="E47" s="176">
        <f>Import_F!F38</f>
        <v>0</v>
      </c>
    </row>
    <row r="48" spans="1:5" ht="19.5" customHeight="1" x14ac:dyDescent="0.2">
      <c r="A48" s="183">
        <v>37</v>
      </c>
      <c r="B48" s="443" t="str">
        <f>CHOOSE(Tartalom!$G$3,Nyelv!B198,Nyelv!C198,Nyelv!D198,Nyelv!E198)</f>
        <v>Ebből: értékelési különbözet</v>
      </c>
      <c r="C48" s="444">
        <f>Import_F!D39</f>
        <v>0</v>
      </c>
      <c r="D48" s="444">
        <f>Import_F!E39</f>
        <v>0</v>
      </c>
      <c r="E48" s="448">
        <f>Import_F!F39</f>
        <v>0</v>
      </c>
    </row>
    <row r="49" spans="1:5" ht="19.5" customHeight="1" x14ac:dyDescent="0.2">
      <c r="A49" s="183">
        <v>38</v>
      </c>
      <c r="B49" s="408" t="str">
        <f>CHOOSE(Tartalom!$G$3,Nyelv!B199,Nyelv!C199,Nyelv!D199,Nyelv!E199)</f>
        <v>VIII. PÉNZÜGYI MŰVELETEK RÁFORDÍTÁSAI (14+15+16+17+18)</v>
      </c>
      <c r="C49" s="444">
        <f>Import_F!D40</f>
        <v>0</v>
      </c>
      <c r="D49" s="444">
        <f>Import_F!E40</f>
        <v>0</v>
      </c>
      <c r="E49" s="448">
        <f>Import_F!F40</f>
        <v>0</v>
      </c>
    </row>
    <row r="50" spans="1:5" ht="19.5" customHeight="1" x14ac:dyDescent="0.2">
      <c r="A50" s="183">
        <v>39</v>
      </c>
      <c r="B50" s="408" t="str">
        <f>CHOOSE(Tartalom!$G$3,Nyelv!B200,Nyelv!C200,Nyelv!D200,Nyelv!E200)</f>
        <v>B. PÉNZÜGYI MŰVELETEK EREDMÉNYE (VII-VIII)</v>
      </c>
      <c r="C50" s="175">
        <f>Import_F!D41</f>
        <v>0</v>
      </c>
      <c r="D50" s="175">
        <f>Import_F!E41</f>
        <v>0</v>
      </c>
      <c r="E50" s="176">
        <f>Import_F!F41</f>
        <v>0</v>
      </c>
    </row>
    <row r="51" spans="1:5" ht="19.5" customHeight="1" x14ac:dyDescent="0.2">
      <c r="A51" s="183">
        <v>40</v>
      </c>
      <c r="B51" s="408" t="str">
        <f>CHOOSE(Tartalom!$G$3,Nyelv!B201,Nyelv!C201,Nyelv!D201,Nyelv!E201)</f>
        <v>C. ADÓZÁS ELŐTTI EREDMÉNY (±A±B)</v>
      </c>
      <c r="C51" s="175">
        <f>Import_F!D42</f>
        <v>0</v>
      </c>
      <c r="D51" s="175">
        <f>Import_F!E42</f>
        <v>0</v>
      </c>
      <c r="E51" s="176">
        <f>Import_F!F42</f>
        <v>0</v>
      </c>
    </row>
    <row r="52" spans="1:5" ht="19.5" customHeight="1" x14ac:dyDescent="0.2">
      <c r="A52" s="183">
        <v>41</v>
      </c>
      <c r="B52" s="443" t="str">
        <f>CHOOSE(Tartalom!$G$3,Nyelv!B202,Nyelv!C202,Nyelv!D202,Nyelv!E202)</f>
        <v>IX. Adófizetési kötelezettség</v>
      </c>
      <c r="C52" s="444">
        <f>Import_F!D43</f>
        <v>0</v>
      </c>
      <c r="D52" s="444">
        <f>Import_F!E43</f>
        <v>0</v>
      </c>
      <c r="E52" s="448">
        <f>Import_F!F43</f>
        <v>0</v>
      </c>
    </row>
    <row r="53" spans="1:5" ht="19.5" customHeight="1" thickBot="1" x14ac:dyDescent="0.25">
      <c r="A53" s="168">
        <v>42</v>
      </c>
      <c r="B53" s="423" t="str">
        <f>CHOOSE(Tartalom!$G$3,Nyelv!B203,Nyelv!C203,Nyelv!D203,Nyelv!E203)</f>
        <v>D. ADÓZOTT EREDMÉNY (±C-IX)”</v>
      </c>
      <c r="C53" s="178">
        <f>Import_F!D44</f>
        <v>0</v>
      </c>
      <c r="D53" s="178">
        <f>Import_F!E44</f>
        <v>0</v>
      </c>
      <c r="E53" s="179">
        <f>Import_F!F44</f>
        <v>0</v>
      </c>
    </row>
    <row r="54" spans="1:5" ht="19.5" customHeight="1" x14ac:dyDescent="0.2">
      <c r="A54" s="417"/>
      <c r="B54" s="416"/>
      <c r="C54" s="415"/>
      <c r="D54" s="415"/>
      <c r="E54" s="415"/>
    </row>
    <row r="55" spans="1:5" ht="19.5" customHeight="1" x14ac:dyDescent="0.2">
      <c r="A55" s="180"/>
      <c r="B55" s="180"/>
      <c r="C55" s="180"/>
      <c r="D55" s="180"/>
      <c r="E55" s="180"/>
    </row>
    <row r="56" spans="1:5" ht="19.5" customHeight="1" x14ac:dyDescent="0.2">
      <c r="A56" s="180" t="str">
        <f>IF(Tartalom!$G$3=1,'Nyelv old'!$E$10,IF(Tartalom!$G$3=2,'Nyelv old'!$F$10,IF(Tartalom!$G$3=3,'Nyelv old'!$G$10,'Nyelv old'!$H$10)))</f>
        <v xml:space="preserve">,  </v>
      </c>
      <c r="B56" s="180"/>
      <c r="C56" s="180"/>
      <c r="D56" s="180"/>
      <c r="E56" s="180"/>
    </row>
    <row r="57" spans="1:5" ht="19.5" customHeight="1" x14ac:dyDescent="0.2">
      <c r="A57" s="180"/>
      <c r="B57" s="180"/>
      <c r="C57" s="181" t="str">
        <f>IF(Tartalom!$G$3=1,'Nyelv old'!$E$8,IF(Tartalom!$G$3=2,'Nyelv old'!$F$8,IF(Tartalom!$G$3=3,'Nyelv old'!$G$8,'Nyelv old'!$H$8)))</f>
        <v>a vállalkozás vezetője</v>
      </c>
      <c r="D57" s="181"/>
      <c r="E57" s="181"/>
    </row>
    <row r="58" spans="1:5" ht="19.5" customHeight="1" x14ac:dyDescent="0.2">
      <c r="A58" s="180"/>
      <c r="B58" s="180"/>
      <c r="C58" s="182" t="str">
        <f>IF(Tartalom!$G$3=1,'Nyelv old'!$E$9,IF(Tartalom!$G$3=2,'Nyelv old'!$F$9,IF(Tartalom!$G$3=3,'Nyelv old'!$G$9,'Nyelv old'!$H$9)))</f>
        <v>(képviselője)</v>
      </c>
      <c r="D58" s="182"/>
      <c r="E58" s="182"/>
    </row>
    <row r="59" spans="1:5" ht="19.5" customHeight="1" x14ac:dyDescent="0.2"/>
    <row r="60" spans="1:5" ht="19.5" customHeight="1" x14ac:dyDescent="0.2"/>
  </sheetData>
  <mergeCells count="5">
    <mergeCell ref="C1:E3"/>
    <mergeCell ref="C5:E5"/>
    <mergeCell ref="D4:E4"/>
    <mergeCell ref="A7:E7"/>
    <mergeCell ref="A8:D8"/>
  </mergeCells>
  <phoneticPr fontId="0" type="noConversion"/>
  <hyperlinks>
    <hyperlink ref="F1" location="TARTALOM!A1" display="TARTALOM!A1"/>
  </hyperlinks>
  <pageMargins left="0.78740157480314965" right="0.78740157480314965" top="0.59055118110236227" bottom="0.59055118110236227" header="0.51181102362204722" footer="0.51181102362204722"/>
  <pageSetup paperSize="9" scale="88" orientation="portrait" r:id="rId1"/>
  <headerFooter alignWithMargins="0">
    <oddFooter>&amp;L&amp;"Arial Narrow,Normál"&amp;10   AuditBeszámoló&amp;C&amp;"Arial Narrow,Normál"&amp;9&amp;P/&amp;N</oddFooter>
  </headerFooter>
  <rowBreaks count="1" manualBreakCount="1">
    <brk id="28" max="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"/>
  <dimension ref="A2:X47"/>
  <sheetViews>
    <sheetView showGridLines="0" zoomScaleNormal="100" workbookViewId="0"/>
  </sheetViews>
  <sheetFormatPr defaultColWidth="3.109375" defaultRowHeight="15.75" x14ac:dyDescent="0.25"/>
  <cols>
    <col min="1" max="2" width="3.109375" style="32"/>
    <col min="3" max="3" width="3.21875" style="32" customWidth="1"/>
    <col min="4" max="16" width="3.109375" style="32"/>
    <col min="17" max="17" width="4.33203125" style="32" customWidth="1"/>
    <col min="18" max="21" width="3.109375" style="32"/>
    <col min="22" max="22" width="2.5546875" style="32" customWidth="1"/>
    <col min="23" max="23" width="3.109375" style="32"/>
    <col min="24" max="24" width="10" style="32" customWidth="1"/>
    <col min="25" max="16384" width="3.109375" style="32"/>
  </cols>
  <sheetData>
    <row r="2" spans="1:24" ht="16.5" thickBot="1" x14ac:dyDescent="0.3">
      <c r="X2" s="391" t="s">
        <v>1615</v>
      </c>
    </row>
    <row r="3" spans="1:24" ht="21" customHeight="1" thickBot="1" x14ac:dyDescent="0.35">
      <c r="A3" s="63" t="str">
        <f>MID(Alapa!C23,1,1)</f>
        <v/>
      </c>
      <c r="B3" s="64" t="str">
        <f>MID(Alapa!C23,2,1)</f>
        <v/>
      </c>
      <c r="C3" s="64" t="str">
        <f>MID(Alapa!C23,3,1)</f>
        <v/>
      </c>
      <c r="D3" s="64" t="str">
        <f>MID(Alapa!C23,4,1)</f>
        <v/>
      </c>
      <c r="E3" s="64" t="str">
        <f>MID(Alapa!C23,5,1)</f>
        <v/>
      </c>
      <c r="F3" s="64" t="str">
        <f>MID(Alapa!C23,6,1)</f>
        <v/>
      </c>
      <c r="G3" s="64" t="str">
        <f>MID(Alapa!C23,7,1)</f>
        <v/>
      </c>
      <c r="H3" s="65" t="str">
        <f>MID(Alapa!C23,8,1)</f>
        <v/>
      </c>
      <c r="I3" s="63" t="str">
        <f>MID(Alapa!C23,10,1)</f>
        <v/>
      </c>
      <c r="J3" s="64" t="str">
        <f>MID(Alapa!C23,11,1)</f>
        <v/>
      </c>
      <c r="K3" s="64" t="str">
        <f>MID(Alapa!C23,12,1)</f>
        <v/>
      </c>
      <c r="L3" s="66" t="str">
        <f>MID(Alapa!C23,13,1)</f>
        <v/>
      </c>
      <c r="M3" s="63" t="str">
        <f>MID(Alapa!C23,15,1)</f>
        <v/>
      </c>
      <c r="N3" s="64" t="str">
        <f>MID(Alapa!C23,16,1)</f>
        <v/>
      </c>
      <c r="O3" s="66" t="str">
        <f>MID(Alapa!C23,17,1)</f>
        <v/>
      </c>
      <c r="P3" s="63" t="str">
        <f>MID(Alapa!C23,19,1)</f>
        <v/>
      </c>
      <c r="Q3" s="66" t="str">
        <f>MID(Alapa!C23,20,1)</f>
        <v/>
      </c>
      <c r="R3" s="67"/>
      <c r="S3" s="67"/>
      <c r="T3" s="67"/>
      <c r="U3" s="67"/>
      <c r="V3" s="67"/>
      <c r="W3" s="67"/>
      <c r="X3" s="33" t="s">
        <v>69</v>
      </c>
    </row>
    <row r="4" spans="1:24" x14ac:dyDescent="0.25">
      <c r="A4" s="68" t="str">
        <f>IF(Tartalom!G3=1,'Nyelv old'!E2,IF(Tartalom!G3=2,'Nyelv old'!F2,IF(Tartalom!$G$3=3,'Nyelv old'!G2,'Nyelv old'!H2)))</f>
        <v>Statisztikai számjele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7"/>
      <c r="S4" s="67"/>
      <c r="T4" s="67"/>
      <c r="U4" s="67"/>
      <c r="V4" s="67"/>
      <c r="W4" s="67"/>
    </row>
    <row r="5" spans="1:24" ht="16.5" thickBot="1" x14ac:dyDescent="0.3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</row>
    <row r="6" spans="1:24" ht="21" customHeight="1" thickBot="1" x14ac:dyDescent="0.35">
      <c r="A6" s="63" t="str">
        <f>MID(Alapa!C24,1,1)</f>
        <v/>
      </c>
      <c r="B6" s="65" t="str">
        <f>MID(Alapa!C24,2,1)</f>
        <v/>
      </c>
      <c r="C6" s="70" t="s">
        <v>621</v>
      </c>
      <c r="D6" s="184" t="str">
        <f>MID(Alapa!C24,4,1)</f>
        <v/>
      </c>
      <c r="E6" s="65" t="str">
        <f>MID(Alapa!C24,5,1)</f>
        <v/>
      </c>
      <c r="F6" s="70" t="s">
        <v>621</v>
      </c>
      <c r="G6" s="184" t="str">
        <f>MID(Alapa!C24,7,1)</f>
        <v/>
      </c>
      <c r="H6" s="64" t="str">
        <f>MID(Alapa!C24,8,1)</f>
        <v/>
      </c>
      <c r="I6" s="64" t="str">
        <f>MID(Alapa!C24,9,1)</f>
        <v/>
      </c>
      <c r="J6" s="64" t="str">
        <f>MID(Alapa!C24,10,1)</f>
        <v/>
      </c>
      <c r="K6" s="64" t="str">
        <f>MID(Alapa!C24,11,1)</f>
        <v/>
      </c>
      <c r="L6" s="66" t="str">
        <f>MID(Alapa!C24,12,1)</f>
        <v/>
      </c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</row>
    <row r="7" spans="1:24" x14ac:dyDescent="0.25">
      <c r="A7" s="68" t="str">
        <f>IF(Tartalom!G3=1,'Nyelv old'!E3,IF(Tartalom!G3=2,'Nyelv old'!F3,IF(Tartalom!G3=3,'Nyelv old'!G3,'Nyelv old'!H3)))</f>
        <v>Cégjegyzék száma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</row>
    <row r="8" spans="1:24" x14ac:dyDescent="0.25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</row>
    <row r="9" spans="1:24" x14ac:dyDescent="0.25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</row>
    <row r="10" spans="1:24" x14ac:dyDescent="0.25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</row>
    <row r="11" spans="1:24" x14ac:dyDescent="0.25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</row>
    <row r="12" spans="1:24" x14ac:dyDescent="0.25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</row>
    <row r="13" spans="1:24" ht="16.5" x14ac:dyDescent="0.3">
      <c r="A13" s="71" t="str">
        <f>IF(Tartalom!G3=1,'Nyelv old'!E4,IF(Tartalom!$G$3=2,'Nyelv old'!F4,IF(Tartalom!$G$3=3,'Nyelv old'!G4,'Nyelv old'!H4)))</f>
        <v>A vállalkozás megnevezése:</v>
      </c>
      <c r="B13" s="72"/>
      <c r="C13" s="72"/>
      <c r="D13" s="72"/>
      <c r="E13" s="72"/>
      <c r="F13" s="72"/>
      <c r="G13" s="72"/>
      <c r="H13" s="72">
        <f>Alapa!C17</f>
        <v>0</v>
      </c>
      <c r="I13" s="72"/>
      <c r="J13" s="67"/>
      <c r="K13" s="72"/>
      <c r="L13" s="72"/>
      <c r="M13" s="72"/>
      <c r="N13" s="72"/>
      <c r="O13" s="72"/>
      <c r="P13" s="67"/>
      <c r="Q13" s="73"/>
      <c r="R13" s="74"/>
      <c r="S13" s="74"/>
      <c r="T13" s="74"/>
      <c r="U13" s="74"/>
      <c r="V13" s="74"/>
      <c r="W13" s="74"/>
    </row>
    <row r="14" spans="1:24" x14ac:dyDescent="0.25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</row>
    <row r="15" spans="1:24" ht="16.5" x14ac:dyDescent="0.3">
      <c r="A15" s="71" t="str">
        <f>IF(Tartalom!$G$3=1,'Nyelv old'!E5,IF(Tartalom!$G$3=2,'Nyelv old'!F5,IF(Tartalom!$G$3=3,'Nyelv old'!G5,'Nyelv old'!H5)))</f>
        <v>A vállalkozás címe:</v>
      </c>
      <c r="B15" s="75"/>
      <c r="C15" s="75"/>
      <c r="D15" s="75"/>
      <c r="E15" s="75"/>
      <c r="F15" s="75"/>
      <c r="G15" s="75"/>
      <c r="H15" s="75" t="str">
        <f>CONCATENATE(Alapa!C18,IF(Alapa!C19=0,"",CONCATENATE(",     ",Alapa!C19)))</f>
        <v/>
      </c>
      <c r="I15" s="75"/>
      <c r="J15" s="67"/>
      <c r="K15" s="75"/>
      <c r="L15" s="75"/>
      <c r="M15" s="75"/>
      <c r="N15" s="75"/>
      <c r="O15" s="75"/>
      <c r="P15" s="67"/>
      <c r="Q15" s="67"/>
      <c r="R15" s="74"/>
      <c r="S15" s="74"/>
      <c r="T15" s="74"/>
      <c r="U15" s="74"/>
      <c r="V15" s="74"/>
      <c r="W15" s="74"/>
    </row>
    <row r="16" spans="1:24" x14ac:dyDescent="0.25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</row>
    <row r="17" spans="1:23" x14ac:dyDescent="0.25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</row>
    <row r="18" spans="1:23" x14ac:dyDescent="0.25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</row>
    <row r="19" spans="1:23" x14ac:dyDescent="0.25">
      <c r="A19" s="67"/>
      <c r="B19" s="67"/>
      <c r="C19" s="67"/>
      <c r="D19" s="67"/>
      <c r="E19" s="67"/>
      <c r="F19" s="67"/>
      <c r="G19" s="67"/>
      <c r="H19" s="76"/>
      <c r="I19" s="76"/>
      <c r="J19" s="67"/>
      <c r="K19" s="76"/>
      <c r="L19" s="76"/>
      <c r="M19" s="76"/>
      <c r="N19" s="76"/>
      <c r="O19" s="76"/>
      <c r="P19" s="67"/>
      <c r="Q19" s="67"/>
      <c r="R19" s="67"/>
      <c r="S19" s="67"/>
      <c r="T19" s="67"/>
      <c r="U19" s="67"/>
      <c r="V19" s="67"/>
      <c r="W19" s="67"/>
    </row>
    <row r="20" spans="1:23" ht="18" x14ac:dyDescent="0.25">
      <c r="A20" s="67"/>
      <c r="B20" s="67"/>
      <c r="C20" s="67"/>
      <c r="D20" s="67"/>
      <c r="E20" s="67"/>
      <c r="F20" s="67"/>
      <c r="G20" s="67"/>
      <c r="H20" s="77"/>
      <c r="I20" s="76"/>
      <c r="J20" s="76"/>
      <c r="K20" s="76"/>
      <c r="L20" s="76"/>
      <c r="M20" s="76"/>
      <c r="N20" s="76"/>
      <c r="O20" s="76"/>
      <c r="P20" s="67"/>
      <c r="Q20" s="67"/>
      <c r="R20" s="67"/>
      <c r="S20" s="67"/>
      <c r="T20" s="67"/>
      <c r="U20" s="67"/>
      <c r="V20" s="67"/>
      <c r="W20" s="67"/>
    </row>
    <row r="21" spans="1:23" ht="16.5" x14ac:dyDescent="0.3">
      <c r="A21" s="67"/>
      <c r="B21" s="67"/>
      <c r="C21" s="67"/>
      <c r="D21" s="67"/>
      <c r="E21" s="67"/>
      <c r="F21" s="67"/>
      <c r="G21" s="67"/>
      <c r="H21" s="76"/>
      <c r="I21" s="67"/>
      <c r="J21" s="76"/>
      <c r="K21" s="76"/>
      <c r="L21" s="76"/>
      <c r="M21" s="76"/>
      <c r="N21" s="76"/>
      <c r="O21" s="76"/>
      <c r="P21" s="40"/>
      <c r="Q21" s="67"/>
      <c r="R21" s="67"/>
      <c r="S21" s="67"/>
      <c r="T21" s="67"/>
      <c r="U21" s="67"/>
      <c r="V21" s="67"/>
      <c r="W21" s="67"/>
    </row>
    <row r="22" spans="1:23" x14ac:dyDescent="0.25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</row>
    <row r="23" spans="1:23" ht="12.75" customHeight="1" x14ac:dyDescent="0.25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</row>
    <row r="24" spans="1:23" ht="9" customHeight="1" x14ac:dyDescent="0.25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</row>
    <row r="25" spans="1:23" ht="24" customHeight="1" x14ac:dyDescent="0.35">
      <c r="A25" s="760" t="str">
        <f>IF(Tartalom!$G$3=1,Alapa!C11&amp;". évi",IF(Tartalom!$G$3=2,Alapa!C11,IF(Tartalom!$G$3=3,Alapa!C11,Alapa!C11)))</f>
        <v>. évi</v>
      </c>
      <c r="B25" s="761" t="str">
        <f>IF(Tartalom!$G$3=1,'Nyelv old'!F15,IF(Tartalom!$G$3=2,'Nyelv old'!G15,IF(Tartalom!$G$3=3,'Nyelv old'!H15,'Nyelv old'!I15)))</f>
        <v>BALANCE-SHEET</v>
      </c>
      <c r="C25" s="761" t="str">
        <f>IF(Tartalom!$G$3=1,'Nyelv old'!G15,IF(Tartalom!$G$3=2,'Nyelv old'!H15,IF(Tartalom!$G$3=3,'Nyelv old'!I15,'Nyelv old'!J15)))</f>
        <v>Bilanz</v>
      </c>
      <c r="D25" s="761">
        <f>IF(Tartalom!$G$3=1,'Nyelv old'!H15,IF(Tartalom!$G$3=2,'Nyelv old'!I15,IF(Tartalom!$G$3=3,'Nyelv old'!J15,'Nyelv old'!K15)))</f>
        <v>0</v>
      </c>
      <c r="E25" s="761">
        <f>IF(Tartalom!$G$3=1,'Nyelv old'!I15,IF(Tartalom!$G$3=2,'Nyelv old'!J15,IF(Tartalom!$G$3=3,'Nyelv old'!K15,'Nyelv old'!L15)))</f>
        <v>0</v>
      </c>
      <c r="F25" s="761">
        <f>IF(Tartalom!$G$3=1,'Nyelv old'!J15,IF(Tartalom!$G$3=2,'Nyelv old'!K15,IF(Tartalom!$G$3=3,'Nyelv old'!L15,'Nyelv old'!M15)))</f>
        <v>0</v>
      </c>
      <c r="G25" s="761">
        <f>IF(Tartalom!$G$3=1,'Nyelv old'!K15,IF(Tartalom!$G$3=2,'Nyelv old'!L15,IF(Tartalom!$G$3=3,'Nyelv old'!M15,'Nyelv old'!N15)))</f>
        <v>0</v>
      </c>
      <c r="H25" s="761">
        <f>IF(Tartalom!$G$3=1,'Nyelv old'!L15,IF(Tartalom!$G$3=2,'Nyelv old'!M15,IF(Tartalom!$G$3=3,'Nyelv old'!N15,'Nyelv old'!O15)))</f>
        <v>0</v>
      </c>
      <c r="I25" s="761">
        <f>IF(Tartalom!$G$3=1,'Nyelv old'!M15,IF(Tartalom!$G$3=2,'Nyelv old'!N15,IF(Tartalom!$G$3=3,'Nyelv old'!O15,'Nyelv old'!P15)))</f>
        <v>0</v>
      </c>
      <c r="J25" s="761">
        <f>IF(Tartalom!$G$3=1,'Nyelv old'!N15,IF(Tartalom!$G$3=2,'Nyelv old'!O15,IF(Tartalom!$G$3=3,'Nyelv old'!P15,'Nyelv old'!Q15)))</f>
        <v>0</v>
      </c>
      <c r="K25" s="761">
        <f>IF(Tartalom!$G$3=1,'Nyelv old'!O15,IF(Tartalom!$G$3=2,'Nyelv old'!P15,IF(Tartalom!$G$3=3,'Nyelv old'!Q15,'Nyelv old'!R15)))</f>
        <v>0</v>
      </c>
      <c r="L25" s="761">
        <f>IF(Tartalom!$G$3=1,'Nyelv old'!P15,IF(Tartalom!$G$3=2,'Nyelv old'!Q15,IF(Tartalom!$G$3=3,'Nyelv old'!R15,'Nyelv old'!S15)))</f>
        <v>0</v>
      </c>
      <c r="M25" s="761">
        <f>IF(Tartalom!$G$3=1,'Nyelv old'!Q15,IF(Tartalom!$G$3=2,'Nyelv old'!R15,IF(Tartalom!$G$3=3,'Nyelv old'!S15,'Nyelv old'!T15)))</f>
        <v>0</v>
      </c>
      <c r="N25" s="761">
        <f>IF(Tartalom!$G$3=1,'Nyelv old'!R15,IF(Tartalom!$G$3=2,'Nyelv old'!S15,IF(Tartalom!$G$3=3,'Nyelv old'!T15,'Nyelv old'!U15)))</f>
        <v>0</v>
      </c>
      <c r="O25" s="761">
        <f>IF(Tartalom!$G$3=1,'Nyelv old'!S15,IF(Tartalom!$G$3=2,'Nyelv old'!T15,IF(Tartalom!$G$3=3,'Nyelv old'!U15,'Nyelv old'!V15)))</f>
        <v>0</v>
      </c>
      <c r="P25" s="761">
        <f>IF(Tartalom!$G$3=1,'Nyelv old'!T15,IF(Tartalom!$G$3=2,'Nyelv old'!U15,IF(Tartalom!$G$3=3,'Nyelv old'!V15,'Nyelv old'!W15)))</f>
        <v>0</v>
      </c>
      <c r="Q25" s="761">
        <f>IF(Tartalom!$G$3=1,'Nyelv old'!U15,IF(Tartalom!$G$3=2,'Nyelv old'!V15,IF(Tartalom!$G$3=3,'Nyelv old'!W15,'Nyelv old'!X15)))</f>
        <v>0</v>
      </c>
      <c r="R25" s="761">
        <f>IF(Tartalom!$G$3=1,'Nyelv old'!V15,IF(Tartalom!$G$3=2,'Nyelv old'!W15,IF(Tartalom!$G$3=3,'Nyelv old'!X15,'Nyelv old'!Y15)))</f>
        <v>0</v>
      </c>
      <c r="S25" s="761">
        <f>IF(Tartalom!$G$3=1,'Nyelv old'!W15,IF(Tartalom!$G$3=2,'Nyelv old'!X15,IF(Tartalom!$G$3=3,'Nyelv old'!Y15,'Nyelv old'!Z15)))</f>
        <v>0</v>
      </c>
      <c r="T25" s="761">
        <f>IF(Tartalom!$G$3=1,'Nyelv old'!X15,IF(Tartalom!$G$3=2,'Nyelv old'!Y15,IF(Tartalom!$G$3=3,'Nyelv old'!Z15,'Nyelv old'!AA15)))</f>
        <v>0</v>
      </c>
      <c r="U25" s="761">
        <f>IF(Tartalom!$G$3=1,'Nyelv old'!Y15,IF(Tartalom!$G$3=2,'Nyelv old'!Z15,IF(Tartalom!$G$3=3,'Nyelv old'!AA15,'Nyelv old'!AB15)))</f>
        <v>0</v>
      </c>
      <c r="V25" s="761">
        <f>IF(Tartalom!$G$3=1,'Nyelv old'!Z15,IF(Tartalom!$G$3=2,'Nyelv old'!AA15,IF(Tartalom!$G$3=3,'Nyelv old'!AB15,'Nyelv old'!AC15)))</f>
        <v>0</v>
      </c>
      <c r="W25" s="761">
        <f>IF(Tartalom!$G$3=1,'Nyelv old'!AA15,IF(Tartalom!$G$3=2,'Nyelv old'!AB15,IF(Tartalom!$G$3=3,'Nyelv old'!AC15,'Nyelv old'!AD15)))</f>
        <v>0</v>
      </c>
    </row>
    <row r="26" spans="1:23" ht="8.25" customHeight="1" x14ac:dyDescent="0.25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</row>
    <row r="27" spans="1:23" ht="24" customHeight="1" x14ac:dyDescent="0.35">
      <c r="A27" s="760" t="str">
        <f>IF(Tartalom!G3=1,'Nyelv old'!E7,IF(Tartalom!$G$3=2,'Nyelv old'!F7,IF(Tartalom!$G$3=3,'Nyelv old'!G7,'Nyelv old'!H7)))</f>
        <v>Egyszerűsített éves beszámoló</v>
      </c>
      <c r="B27" s="761"/>
      <c r="C27" s="761"/>
      <c r="D27" s="761"/>
      <c r="E27" s="761"/>
      <c r="F27" s="761"/>
      <c r="G27" s="761"/>
      <c r="H27" s="761"/>
      <c r="I27" s="761"/>
      <c r="J27" s="761"/>
      <c r="K27" s="761"/>
      <c r="L27" s="761"/>
      <c r="M27" s="761"/>
      <c r="N27" s="761"/>
      <c r="O27" s="761"/>
      <c r="P27" s="761"/>
      <c r="Q27" s="761"/>
      <c r="R27" s="761"/>
      <c r="S27" s="761"/>
      <c r="T27" s="761"/>
      <c r="U27" s="761"/>
      <c r="V27" s="761"/>
      <c r="W27" s="761"/>
    </row>
    <row r="28" spans="1:23" ht="12.75" customHeight="1" x14ac:dyDescent="0.25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11"/>
      <c r="L28" s="11"/>
      <c r="M28" s="11"/>
      <c r="N28" s="11"/>
      <c r="O28" s="11"/>
      <c r="P28" s="67"/>
      <c r="Q28" s="67"/>
      <c r="R28" s="67"/>
      <c r="S28" s="67"/>
      <c r="T28" s="67"/>
      <c r="U28" s="67"/>
      <c r="V28" s="67"/>
      <c r="W28" s="67"/>
    </row>
    <row r="29" spans="1:23" ht="12.75" customHeight="1" x14ac:dyDescent="0.25">
      <c r="A29" s="758" t="str">
        <f>IF(Tartalom!$G$3=1,'Nyelv old'!E37,IF(Tartalom!$G$3=2,'Nyelv old'!F37,IF(Tartalom!$G$3=3,'Nyelv old'!G37,'Nyelv old'!H37)))</f>
        <v xml:space="preserve">Beszámolási időszak: </v>
      </c>
      <c r="B29" s="763"/>
      <c r="C29" s="763"/>
      <c r="D29" s="763"/>
      <c r="E29" s="763"/>
      <c r="F29" s="763"/>
      <c r="G29" s="763"/>
      <c r="H29" s="763"/>
      <c r="I29" s="763"/>
      <c r="J29" s="763"/>
      <c r="K29" s="763"/>
      <c r="L29" s="763"/>
      <c r="M29" s="763"/>
      <c r="N29" s="763"/>
      <c r="O29" s="763"/>
      <c r="P29" s="763"/>
      <c r="Q29" s="763"/>
      <c r="R29" s="763"/>
      <c r="S29" s="763"/>
      <c r="T29" s="763"/>
      <c r="U29" s="763"/>
      <c r="V29" s="763"/>
      <c r="W29" s="763"/>
    </row>
    <row r="30" spans="1:23" x14ac:dyDescent="0.25">
      <c r="A30" s="67"/>
      <c r="B30" s="67"/>
      <c r="C30" s="67"/>
      <c r="D30" s="67"/>
      <c r="E30" s="67"/>
      <c r="F30" s="67"/>
      <c r="G30" s="67"/>
      <c r="H30" s="8"/>
      <c r="I30" s="8"/>
      <c r="J30" s="80"/>
      <c r="K30" s="11"/>
      <c r="L30" s="11"/>
      <c r="M30" s="11"/>
      <c r="N30" s="11"/>
      <c r="O30" s="11"/>
      <c r="P30" s="67"/>
      <c r="Q30" s="67"/>
      <c r="R30" s="67"/>
      <c r="S30" s="67"/>
      <c r="T30" s="67"/>
      <c r="U30" s="67"/>
      <c r="V30" s="67"/>
      <c r="W30" s="67"/>
    </row>
    <row r="31" spans="1:23" x14ac:dyDescent="0.25">
      <c r="A31" s="67"/>
      <c r="B31" s="67"/>
      <c r="C31" s="67"/>
      <c r="D31" s="67"/>
      <c r="E31" s="67"/>
      <c r="F31" s="67"/>
      <c r="G31" s="67"/>
      <c r="H31" s="8"/>
      <c r="I31" s="81"/>
      <c r="J31" s="81"/>
      <c r="K31" s="81"/>
      <c r="L31" s="81"/>
      <c r="M31" s="81"/>
      <c r="N31" s="81"/>
      <c r="O31" s="81"/>
      <c r="P31" s="67"/>
      <c r="Q31" s="67"/>
      <c r="R31" s="67"/>
      <c r="S31" s="67"/>
      <c r="T31" s="67"/>
      <c r="U31" s="67"/>
      <c r="V31" s="67"/>
      <c r="W31" s="67"/>
    </row>
    <row r="32" spans="1:23" x14ac:dyDescent="0.25">
      <c r="A32" s="764" t="str">
        <f>IF(Tartalom!$G$3=1,'Nyelv old'!E35,IF(Tartalom!$G$3=2,'Nyelv old'!F35,IF(Tartalom!$G$3=3,'Nyelv old'!G35,'Nyelv old'!H35)))</f>
        <v xml:space="preserve">Fordulónap: </v>
      </c>
      <c r="B32" s="761"/>
      <c r="C32" s="761"/>
      <c r="D32" s="761"/>
      <c r="E32" s="761"/>
      <c r="F32" s="761"/>
      <c r="G32" s="761"/>
      <c r="H32" s="761"/>
      <c r="I32" s="761"/>
      <c r="J32" s="761"/>
      <c r="K32" s="761"/>
      <c r="L32" s="761"/>
      <c r="M32" s="761"/>
      <c r="N32" s="761"/>
      <c r="O32" s="761"/>
      <c r="P32" s="761"/>
      <c r="Q32" s="761"/>
      <c r="R32" s="761"/>
      <c r="S32" s="761"/>
      <c r="T32" s="761"/>
      <c r="U32" s="761"/>
      <c r="V32" s="761"/>
      <c r="W32" s="761"/>
    </row>
    <row r="33" spans="1:23" x14ac:dyDescent="0.25">
      <c r="A33" s="67"/>
      <c r="B33" s="67"/>
      <c r="C33" s="67"/>
      <c r="D33" s="67"/>
      <c r="E33" s="67"/>
      <c r="F33" s="67"/>
      <c r="G33" s="67"/>
      <c r="H33" s="8"/>
      <c r="I33" s="8"/>
      <c r="J33" s="80"/>
      <c r="K33" s="11"/>
      <c r="L33" s="11"/>
      <c r="M33" s="11"/>
      <c r="N33" s="11"/>
      <c r="O33" s="11"/>
      <c r="P33" s="67"/>
      <c r="Q33" s="67"/>
      <c r="R33" s="67"/>
      <c r="S33" s="67"/>
      <c r="T33" s="67"/>
      <c r="U33" s="67"/>
      <c r="V33" s="67"/>
      <c r="W33" s="67"/>
    </row>
    <row r="34" spans="1:23" x14ac:dyDescent="0.25">
      <c r="A34" s="67"/>
      <c r="B34" s="67"/>
      <c r="C34" s="67"/>
      <c r="D34" s="67"/>
      <c r="E34" s="67"/>
      <c r="F34" s="67"/>
      <c r="G34" s="67"/>
      <c r="H34" s="67"/>
      <c r="I34" s="67"/>
      <c r="J34" s="80"/>
      <c r="K34" s="11"/>
      <c r="L34" s="11"/>
      <c r="M34" s="11"/>
      <c r="N34" s="11"/>
      <c r="O34" s="11"/>
      <c r="P34" s="67"/>
      <c r="Q34" s="67"/>
      <c r="R34" s="67"/>
      <c r="S34" s="67"/>
      <c r="T34" s="67"/>
      <c r="U34" s="67"/>
      <c r="V34" s="67"/>
      <c r="W34" s="67"/>
    </row>
    <row r="35" spans="1:23" x14ac:dyDescent="0.25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</row>
    <row r="36" spans="1:23" x14ac:dyDescent="0.25">
      <c r="A36" s="762" t="str">
        <f>IF(Alapa!$C$50="nem",(IF(Tartalom!G3=1,'Nyelv old'!$E$27,IF(Tartalom!G3=2,'Nyelv old'!$F$27,IF(Tartalom!G3=3,'Nyelv old'!$G$27,'Nyelv old'!$H$27)))),"")</f>
        <v/>
      </c>
      <c r="B36" s="762"/>
      <c r="C36" s="762"/>
      <c r="D36" s="762"/>
      <c r="E36" s="762"/>
      <c r="F36" s="762"/>
      <c r="G36" s="762"/>
      <c r="H36" s="762"/>
      <c r="I36" s="762"/>
      <c r="J36" s="762"/>
      <c r="K36" s="762"/>
      <c r="L36" s="762"/>
      <c r="M36" s="762"/>
      <c r="N36" s="762"/>
      <c r="O36" s="762"/>
      <c r="P36" s="762"/>
      <c r="Q36" s="762"/>
      <c r="R36" s="762"/>
      <c r="S36" s="762"/>
      <c r="T36" s="762"/>
      <c r="U36" s="762"/>
      <c r="V36" s="762"/>
      <c r="W36" s="762"/>
    </row>
    <row r="37" spans="1:23" x14ac:dyDescent="0.25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</row>
    <row r="38" spans="1:23" x14ac:dyDescent="0.25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</row>
    <row r="39" spans="1:23" x14ac:dyDescent="0.25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</row>
    <row r="40" spans="1:23" x14ac:dyDescent="0.25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</row>
    <row r="41" spans="1:23" x14ac:dyDescent="0.25">
      <c r="A41" s="83" t="str">
        <f>IF(Tartalom!G3=1,'Nyelv old'!E12,IF(Tartalom!G3=2,'Nyelv old'!F12,IF(Tartalom!G3=3,'Nyelv old'!G12,'Nyelv old'!H12)))</f>
        <v xml:space="preserve">Keltezés: ,  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</row>
    <row r="42" spans="1:23" x14ac:dyDescent="0.25">
      <c r="A42" s="83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</row>
    <row r="43" spans="1:23" x14ac:dyDescent="0.25">
      <c r="A43" s="83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</row>
    <row r="44" spans="1:23" x14ac:dyDescent="0.25">
      <c r="A44" s="83"/>
      <c r="B44" s="83"/>
      <c r="C44" s="83"/>
      <c r="D44" s="83"/>
      <c r="E44" s="83"/>
      <c r="F44" s="83"/>
      <c r="G44" s="83"/>
      <c r="H44" s="83"/>
      <c r="I44" s="83"/>
      <c r="J44" s="84"/>
      <c r="K44" s="84"/>
      <c r="L44" s="85"/>
      <c r="M44" s="85"/>
      <c r="N44" s="85"/>
      <c r="O44" s="85"/>
      <c r="P44" s="85"/>
      <c r="Q44" s="85"/>
      <c r="R44" s="85"/>
      <c r="S44" s="85"/>
      <c r="T44" s="84"/>
      <c r="U44" s="84"/>
      <c r="V44" s="84"/>
      <c r="W44" s="67"/>
    </row>
    <row r="45" spans="1:23" x14ac:dyDescent="0.25">
      <c r="A45" s="67"/>
      <c r="B45" s="67"/>
      <c r="C45" s="86"/>
      <c r="D45" s="67"/>
      <c r="E45" s="67"/>
      <c r="F45" s="67"/>
      <c r="G45" s="67"/>
      <c r="H45" s="67"/>
      <c r="I45" s="67"/>
      <c r="J45" s="67"/>
      <c r="K45" s="67"/>
      <c r="L45" s="765" t="str">
        <f>IF(Tartalom!G3=1,'Nyelv old'!E8,IF(Tartalom!G3=2,'Nyelv old'!F8,IF(Tartalom!G3=3,'Nyelv old'!G8,'Nyelv old'!H8)))</f>
        <v>a vállalkozás vezetője</v>
      </c>
      <c r="M45" s="765"/>
      <c r="N45" s="765"/>
      <c r="O45" s="765"/>
      <c r="P45" s="765"/>
      <c r="Q45" s="765"/>
      <c r="R45" s="765"/>
      <c r="S45" s="765"/>
      <c r="T45" s="69"/>
      <c r="U45" s="69"/>
      <c r="V45" s="69"/>
      <c r="W45" s="67"/>
    </row>
    <row r="46" spans="1:23" x14ac:dyDescent="0.25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759" t="str">
        <f>IF(Tartalom!G3=1,'Nyelv old'!E9,IF(Tartalom!G3=2,'Nyelv old'!F9,IF(Tartalom!G3=3,'Nyelv old'!G9,'Nyelv old'!H9)))</f>
        <v>(képviselője)</v>
      </c>
      <c r="M46" s="759"/>
      <c r="N46" s="759"/>
      <c r="O46" s="759"/>
      <c r="P46" s="759"/>
      <c r="Q46" s="759"/>
      <c r="R46" s="759"/>
      <c r="S46" s="759"/>
      <c r="T46" s="69"/>
      <c r="U46" s="69"/>
      <c r="V46" s="69"/>
      <c r="W46" s="67"/>
    </row>
    <row r="47" spans="1:23" x14ac:dyDescent="0.25">
      <c r="L47" s="61"/>
      <c r="M47" s="61"/>
      <c r="N47" s="61"/>
      <c r="O47" s="61"/>
      <c r="P47" s="61"/>
      <c r="Q47" s="61"/>
      <c r="R47" s="61"/>
      <c r="S47" s="61"/>
    </row>
  </sheetData>
  <mergeCells count="7">
    <mergeCell ref="L46:S46"/>
    <mergeCell ref="A25:W25"/>
    <mergeCell ref="A27:W27"/>
    <mergeCell ref="A29:W29"/>
    <mergeCell ref="A32:W32"/>
    <mergeCell ref="A36:W36"/>
    <mergeCell ref="L45:S45"/>
  </mergeCells>
  <phoneticPr fontId="0" type="noConversion"/>
  <hyperlinks>
    <hyperlink ref="X3" location="TARTALOM!A1" display="TARTALOM!A1"/>
  </hyperlinks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8"/>
  <dimension ref="A1:J56"/>
  <sheetViews>
    <sheetView showGridLines="0" showZeros="0" zoomScaleNormal="100" workbookViewId="0"/>
  </sheetViews>
  <sheetFormatPr defaultRowHeight="15.75" x14ac:dyDescent="0.25"/>
  <cols>
    <col min="1" max="1" width="5.77734375" style="61" customWidth="1"/>
    <col min="2" max="2" width="38.5546875" style="61" customWidth="1"/>
    <col min="3" max="5" width="9.77734375" style="61" customWidth="1"/>
    <col min="6" max="10" width="8.88671875" style="32"/>
    <col min="11" max="16384" width="8.88671875" style="61"/>
  </cols>
  <sheetData>
    <row r="1" spans="1:10" s="32" customFormat="1" ht="14.1" customHeight="1" x14ac:dyDescent="0.3">
      <c r="A1" s="94">
        <f>Alapa!C17</f>
        <v>0</v>
      </c>
      <c r="B1" s="94"/>
      <c r="C1" s="772" t="str">
        <f>IF(Alapa!$C$50="nem",(IF(Tartalom!G3=1,'Nyelv old'!$E$27,IF(Tartalom!G3=2,'Nyelv old'!$F$27,IF(Tartalom!G3=3,'Nyelv old'!$G$27,'Nyelv old'!$H$27)))),"")</f>
        <v/>
      </c>
      <c r="D1" s="773"/>
      <c r="E1" s="773"/>
      <c r="F1" s="185" t="s">
        <v>69</v>
      </c>
      <c r="G1" s="90"/>
      <c r="H1" s="90"/>
      <c r="I1" s="90"/>
      <c r="J1" s="90"/>
    </row>
    <row r="2" spans="1:10" s="32" customFormat="1" ht="16.5" x14ac:dyDescent="0.3">
      <c r="A2" s="94"/>
      <c r="B2" s="98"/>
      <c r="C2" s="773"/>
      <c r="D2" s="773"/>
      <c r="E2" s="773"/>
      <c r="F2" s="391" t="s">
        <v>1615</v>
      </c>
      <c r="G2" s="90"/>
      <c r="H2" s="90"/>
      <c r="I2" s="90"/>
      <c r="J2" s="90"/>
    </row>
    <row r="3" spans="1:10" s="32" customFormat="1" ht="16.5" x14ac:dyDescent="0.3">
      <c r="A3" s="94" t="str">
        <f>IF(Tartalom!G3=1,'Nyelv old'!$E$13,IF(Tartalom!G3=2,'Nyelv old'!$F$13,IF(Tartalom!G3=3,'Nyelv old'!$G$13,'Nyelv old'!$H$13)))</f>
        <v xml:space="preserve">Statisztikai számjele: </v>
      </c>
      <c r="B3" s="127"/>
      <c r="C3" s="774"/>
      <c r="D3" s="774"/>
      <c r="E3" s="774"/>
      <c r="F3" s="90"/>
      <c r="G3" s="90"/>
      <c r="H3" s="90"/>
      <c r="I3" s="90"/>
      <c r="J3" s="90"/>
    </row>
    <row r="4" spans="1:10" s="32" customFormat="1" ht="14.1" customHeight="1" x14ac:dyDescent="0.3">
      <c r="A4" s="94" t="str">
        <f>IF(Tartalom!G3=1,'Nyelv old'!$E$14,IF(Tartalom!G3=2,'Nyelv old'!$F$14,IF(Tartalom!G3=3,'Nyelv old'!$G$14,'Nyelv old'!$H$14)))</f>
        <v xml:space="preserve">Cégjegyzék száma: </v>
      </c>
      <c r="B4" s="94"/>
      <c r="C4" s="98"/>
      <c r="D4" s="767"/>
      <c r="E4" s="785"/>
      <c r="F4" s="90"/>
      <c r="G4" s="90"/>
      <c r="H4" s="90"/>
      <c r="I4" s="90"/>
      <c r="J4" s="90"/>
    </row>
    <row r="5" spans="1:10" s="32" customFormat="1" ht="16.5" x14ac:dyDescent="0.3">
      <c r="A5" s="94" t="str">
        <f>IF(Tartalom!G3=1,'Nyelv old'!$E$37,IF(Tartalom!G3=2,'Nyelv old'!$F$37,IF(Tartalom!G3=3,'Nyelv old'!$G$37,'Nyelv old'!$H$37)))</f>
        <v xml:space="preserve">Beszámolási időszak: </v>
      </c>
      <c r="B5" s="94"/>
      <c r="C5" s="767" t="str">
        <f>IF(Tartalom!G3=1,'Nyelv old'!$E$35,IF(Tartalom!G3=2,'Nyelv old'!$F$35,IF(Tartalom!G3=3,'Nyelv old'!$G$35,'Nyelv old'!$H$35)))</f>
        <v xml:space="preserve">Fordulónap: </v>
      </c>
      <c r="D5" s="767"/>
      <c r="E5" s="767"/>
      <c r="F5" s="90"/>
      <c r="G5" s="90"/>
      <c r="H5" s="90"/>
      <c r="I5" s="90"/>
      <c r="J5" s="90"/>
    </row>
    <row r="6" spans="1:10" s="32" customFormat="1" ht="11.25" customHeight="1" x14ac:dyDescent="0.3">
      <c r="A6" s="94"/>
      <c r="B6" s="94"/>
      <c r="C6" s="98"/>
      <c r="D6" s="96"/>
      <c r="E6" s="73"/>
      <c r="F6" s="90"/>
      <c r="G6" s="90"/>
      <c r="H6" s="90"/>
      <c r="I6" s="90"/>
      <c r="J6" s="90"/>
    </row>
    <row r="7" spans="1:10" s="32" customFormat="1" ht="18" customHeight="1" x14ac:dyDescent="0.3">
      <c r="A7" s="766" t="str">
        <f>IF(Tartalom!$G$3=1,'Nyelv old'!$E$33,IF(Tartalom!$G$3=2,'Nyelv old'!$F$33,IF(Tartalom!$G$3=3,'Nyelv old'!$G$33,'Nyelv old'!$H$33)))</f>
        <v>Egyszerűsített éves beszámoló MÉRLEG "A" típus</v>
      </c>
      <c r="B7" s="761"/>
      <c r="C7" s="761"/>
      <c r="D7" s="761"/>
      <c r="E7" s="78"/>
      <c r="F7" s="90"/>
      <c r="G7" s="90"/>
      <c r="H7" s="90"/>
      <c r="I7" s="90"/>
      <c r="J7" s="90"/>
    </row>
    <row r="8" spans="1:10" s="32" customFormat="1" ht="9" customHeight="1" x14ac:dyDescent="0.3">
      <c r="A8" s="757"/>
      <c r="B8" s="784"/>
      <c r="C8" s="784"/>
      <c r="D8" s="784"/>
      <c r="E8" s="784"/>
      <c r="F8" s="90"/>
      <c r="G8" s="90"/>
      <c r="H8" s="90"/>
      <c r="I8" s="90"/>
      <c r="J8" s="90"/>
    </row>
    <row r="9" spans="1:10" s="32" customFormat="1" ht="12.75" customHeight="1" thickBot="1" x14ac:dyDescent="0.35">
      <c r="A9" s="768" t="str">
        <f>IF(Tartalom!$G$3=1,'Nyelv old'!$E$16,IF(Tartalom!$G$3=2,'Nyelv old'!$F$16,IF(Tartalom!$G$3=3,'Nyelv old'!$G$16,'Nyelv old'!$H$16)))</f>
        <v>Eszközök (aktívák)</v>
      </c>
      <c r="B9" s="769"/>
      <c r="C9" s="101"/>
      <c r="D9" s="88"/>
      <c r="E9" s="96" t="str">
        <f>IF(Tartalom!G3=1,'Nyelv old'!$E$38,IF(Tartalom!G3=2,'Nyelv old'!$F$38,IF(Tartalom!G3=3,'Nyelv old'!$G$38,'Nyelv old'!$H$38)))</f>
        <v xml:space="preserve"> </v>
      </c>
      <c r="F9" s="90"/>
      <c r="G9" s="90"/>
      <c r="H9" s="90"/>
      <c r="I9" s="90"/>
      <c r="J9" s="90"/>
    </row>
    <row r="10" spans="1:10" ht="23.25" customHeight="1" x14ac:dyDescent="0.3">
      <c r="A10" s="102" t="str">
        <f>IF(Tartalom!$G$3=1,'Nyelv old'!$E$18,IF(Tartalom!$G$3=2,'Nyelv old'!$F$18,IF(Tartalom!$G$3=3,'Nyelv old'!$G$18,'Nyelv old'!$H$18)))</f>
        <v>Sorszám</v>
      </c>
      <c r="B10" s="414" t="str">
        <f>IF(Tartalom!$G$3=1,'Nyelv old'!$E$19,IF(Tartalom!$G$3=2,'Nyelv old'!$F$19,IF(Tartalom!$G$3=3,'Nyelv old'!$G$19,'Nyelv old'!$H$19)))</f>
        <v>A tétel megnevezése</v>
      </c>
      <c r="C10" s="429" t="str">
        <f>IF(Tartalom!$G$3=1,'Nyelv old'!$E$20,IF(Tartalom!$G$3=2,'Nyelv old'!$F$20,IF(Tartalom!$G$3=3,'Nyelv old'!$G$20,'Nyelv old'!$H$20)))</f>
        <v>Előző év</v>
      </c>
      <c r="D10" s="103" t="str">
        <f>IF(Tartalom!$G$3=1,'Nyelv old'!$E$21,IF(Tartalom!$G$3=2,'Nyelv old'!$F$21,IF(Tartalom!$G$3=3,'Nyelv old'!$G$21,'Nyelv old'!$H$21)))</f>
        <v>Előző év(ek) módosításai</v>
      </c>
      <c r="E10" s="104" t="str">
        <f>IF(Tartalom!$G$3=1,'Nyelv old'!$E$22,IF(Tartalom!$G$3=2,'Nyelv old'!$F$22,IF(Tartalom!$G$3=3,'Nyelv old'!$G$22,'Nyelv old'!$H$22)))</f>
        <v>Tárgyév</v>
      </c>
      <c r="F10" s="90"/>
      <c r="G10" s="90"/>
      <c r="H10" s="90"/>
      <c r="I10" s="90"/>
      <c r="J10" s="90"/>
    </row>
    <row r="11" spans="1:10" ht="12" customHeight="1" x14ac:dyDescent="0.3">
      <c r="A11" s="139" t="s">
        <v>278</v>
      </c>
      <c r="B11" s="188" t="s">
        <v>279</v>
      </c>
      <c r="C11" s="188" t="s">
        <v>280</v>
      </c>
      <c r="D11" s="188" t="s">
        <v>281</v>
      </c>
      <c r="E11" s="449" t="s">
        <v>282</v>
      </c>
      <c r="F11" s="90"/>
      <c r="G11" s="90"/>
      <c r="H11" s="90"/>
      <c r="I11" s="90"/>
      <c r="J11" s="90"/>
    </row>
    <row r="12" spans="1:10" s="186" customFormat="1" ht="14.1" customHeight="1" x14ac:dyDescent="0.3">
      <c r="A12" s="139">
        <v>1</v>
      </c>
      <c r="B12" s="408" t="str">
        <f>IF(Tartalom!$G$3=1,'Nyelv old'!A195,IF(Tartalom!$G$3=2,'Nyelv old'!B195,IF(Tartalom!$G$3=3,'Nyelv old'!C195,'Nyelv old'!D195)))</f>
        <v>A. Befektetett eszközök (02.+04.+06. sor)</v>
      </c>
      <c r="C12" s="463">
        <f>Import_M!D3</f>
        <v>0</v>
      </c>
      <c r="D12" s="463">
        <f>Import_M!E3</f>
        <v>0</v>
      </c>
      <c r="E12" s="450">
        <f>Import_M!F3</f>
        <v>0</v>
      </c>
      <c r="F12" s="90"/>
      <c r="G12" s="90"/>
      <c r="H12" s="90"/>
      <c r="I12" s="90"/>
      <c r="J12" s="90"/>
    </row>
    <row r="13" spans="1:10" s="186" customFormat="1" ht="14.1" customHeight="1" x14ac:dyDescent="0.3">
      <c r="A13" s="139">
        <v>2</v>
      </c>
      <c r="B13" s="407" t="str">
        <f>IF(Tartalom!$G$3=1,'Nyelv old'!A196,IF(Tartalom!$G$3=2,'Nyelv old'!B196,IF(Tartalom!$G$3=3,'Nyelv old'!C196,'Nyelv old'!D196)))</f>
        <v xml:space="preserve">I. IMMATERIÁLIS JAVAK </v>
      </c>
      <c r="C13" s="464">
        <f>Import_M!D4</f>
        <v>0</v>
      </c>
      <c r="D13" s="464">
        <f>Import_M!E4</f>
        <v>0</v>
      </c>
      <c r="E13" s="451">
        <f>Import_M!F4</f>
        <v>0</v>
      </c>
      <c r="F13" s="90"/>
      <c r="G13" s="90"/>
      <c r="H13" s="90"/>
      <c r="I13" s="90"/>
      <c r="J13" s="90"/>
    </row>
    <row r="14" spans="1:10" s="186" customFormat="1" ht="12.75" customHeight="1" x14ac:dyDescent="0.3">
      <c r="A14" s="139">
        <v>3</v>
      </c>
      <c r="B14" s="407" t="str">
        <f>IF(Tartalom!$G$3=1,'Nyelv old'!A197,IF(Tartalom!$G$3=2,'Nyelv old'!B197,IF(Tartalom!$G$3=3,'Nyelv old'!C197,'Nyelv old'!D197)))</f>
        <v xml:space="preserve">      2. sorból: Immateriális javak értékhelyesbítése</v>
      </c>
      <c r="C14" s="464">
        <f>Import_M!D11</f>
        <v>0</v>
      </c>
      <c r="D14" s="464">
        <f>Import_M!E11</f>
        <v>0</v>
      </c>
      <c r="E14" s="451">
        <f>Import_M!F11</f>
        <v>0</v>
      </c>
      <c r="F14" s="90"/>
      <c r="G14" s="90"/>
      <c r="H14" s="90"/>
      <c r="I14" s="90"/>
      <c r="J14" s="90"/>
    </row>
    <row r="15" spans="1:10" s="186" customFormat="1" ht="14.1" customHeight="1" x14ac:dyDescent="0.3">
      <c r="A15" s="139">
        <v>4</v>
      </c>
      <c r="B15" s="407" t="str">
        <f>IF(Tartalom!$G$3=1,'Nyelv old'!A198,IF(Tartalom!$G$3=2,'Nyelv old'!B198,IF(Tartalom!$G$3=3,'Nyelv old'!C198,'Nyelv old'!D198)))</f>
        <v xml:space="preserve">II. TÁRGYI ESZKÖZÖK </v>
      </c>
      <c r="C15" s="464">
        <f>Import_M!D12</f>
        <v>0</v>
      </c>
      <c r="D15" s="464">
        <f>Import_M!E12</f>
        <v>0</v>
      </c>
      <c r="E15" s="451">
        <f>Import_M!F12</f>
        <v>0</v>
      </c>
      <c r="F15" s="90"/>
      <c r="G15" s="90"/>
      <c r="H15" s="90"/>
      <c r="I15" s="90"/>
      <c r="J15" s="90"/>
    </row>
    <row r="16" spans="1:10" s="186" customFormat="1" ht="12.75" customHeight="1" x14ac:dyDescent="0.3">
      <c r="A16" s="139">
        <v>5</v>
      </c>
      <c r="B16" s="407" t="str">
        <f>IF(Tartalom!$G$3=1,'Nyelv old'!A199,IF(Tartalom!$G$3=2,'Nyelv old'!B199,IF(Tartalom!$G$3=3,'Nyelv old'!C199,'Nyelv old'!D199)))</f>
        <v xml:space="preserve">      4. sorból: Tárgyi eszközök értékhelyesbítése</v>
      </c>
      <c r="C16" s="464">
        <f>Import_M!D19</f>
        <v>0</v>
      </c>
      <c r="D16" s="464">
        <f>Import_M!E19</f>
        <v>0</v>
      </c>
      <c r="E16" s="451">
        <f>Import_M!F19</f>
        <v>0</v>
      </c>
      <c r="F16" s="90"/>
      <c r="G16" s="90"/>
      <c r="H16" s="90"/>
      <c r="I16" s="90"/>
      <c r="J16" s="90"/>
    </row>
    <row r="17" spans="1:10" s="186" customFormat="1" ht="14.1" customHeight="1" x14ac:dyDescent="0.3">
      <c r="A17" s="139">
        <v>6</v>
      </c>
      <c r="B17" s="407" t="str">
        <f>IF(Tartalom!$G$3=1,'Nyelv old'!A200,IF(Tartalom!$G$3=2,'Nyelv old'!B200,IF(Tartalom!$G$3=3,'Nyelv old'!C200,'Nyelv old'!D200)))</f>
        <v>III. BEFEKTETETT PÉNZÜGYI ESZKÖZÖK</v>
      </c>
      <c r="C17" s="464">
        <f>Import_M!D20</f>
        <v>0</v>
      </c>
      <c r="D17" s="464">
        <f>Import_M!E20</f>
        <v>0</v>
      </c>
      <c r="E17" s="451">
        <f>Import_M!F20</f>
        <v>0</v>
      </c>
      <c r="F17" s="90"/>
      <c r="G17" s="90"/>
      <c r="H17" s="90"/>
      <c r="I17" s="90"/>
      <c r="J17" s="90"/>
    </row>
    <row r="18" spans="1:10" s="186" customFormat="1" ht="12.75" customHeight="1" x14ac:dyDescent="0.3">
      <c r="A18" s="139">
        <v>7</v>
      </c>
      <c r="B18" s="407" t="str">
        <f>IF(Tartalom!$G$3=1,'Nyelv old'!A201,IF(Tartalom!$G$3=2,'Nyelv old'!B201,IF(Tartalom!$G$3=3,'Nyelv old'!C201,'Nyelv old'!D201)))</f>
        <v xml:space="preserve">      6. sorból: Befektetett pénzügyi eszközök értékhelyesbítése</v>
      </c>
      <c r="C18" s="464">
        <f>Import_M!D29</f>
        <v>0</v>
      </c>
      <c r="D18" s="464">
        <f>Import_M!E29</f>
        <v>0</v>
      </c>
      <c r="E18" s="451">
        <f>Import_M!F29</f>
        <v>0</v>
      </c>
      <c r="F18" s="90"/>
      <c r="G18" s="90"/>
      <c r="H18" s="90"/>
      <c r="I18" s="90"/>
      <c r="J18" s="90"/>
    </row>
    <row r="19" spans="1:10" s="186" customFormat="1" ht="12.75" customHeight="1" x14ac:dyDescent="0.3">
      <c r="A19" s="139">
        <v>8</v>
      </c>
      <c r="B19" s="407" t="str">
        <f>IF(Tartalom!$G$3=1,'Nyelv old'!A202,IF(Tartalom!$G$3=2,'Nyelv old'!B202,IF(Tartalom!$G$3=3,'Nyelv old'!C202,'Nyelv old'!D202)))</f>
        <v xml:space="preserve">      6. sorból: Befektetett pénzügyi eszközök értékelési tartaléka</v>
      </c>
      <c r="C19" s="464">
        <f>Import_M!D30</f>
        <v>0</v>
      </c>
      <c r="D19" s="464">
        <f>Import_M!E30</f>
        <v>0</v>
      </c>
      <c r="E19" s="451">
        <f>Import_M!F30</f>
        <v>0</v>
      </c>
      <c r="F19" s="90"/>
      <c r="G19" s="90"/>
      <c r="H19" s="90"/>
      <c r="I19" s="90"/>
      <c r="J19" s="90"/>
    </row>
    <row r="20" spans="1:10" s="186" customFormat="1" ht="14.1" customHeight="1" x14ac:dyDescent="0.3">
      <c r="A20" s="139">
        <v>9</v>
      </c>
      <c r="B20" s="408" t="str">
        <f>IF(Tartalom!$G$3=1,'Nyelv old'!A203,IF(Tartalom!$G$3=2,'Nyelv old'!B203,IF(Tartalom!$G$3=3,'Nyelv old'!C203,'Nyelv old'!D203)))</f>
        <v>B. Forgóeszközök (10.+11.+14.+16. sor)</v>
      </c>
      <c r="C20" s="463">
        <f>Import_M!D31</f>
        <v>0</v>
      </c>
      <c r="D20" s="463">
        <f>Import_M!E31</f>
        <v>0</v>
      </c>
      <c r="E20" s="450">
        <f>Import_M!F31</f>
        <v>0</v>
      </c>
      <c r="F20" s="90"/>
      <c r="G20" s="90"/>
      <c r="H20" s="90"/>
      <c r="I20" s="90"/>
      <c r="J20" s="90"/>
    </row>
    <row r="21" spans="1:10" s="186" customFormat="1" ht="14.1" customHeight="1" x14ac:dyDescent="0.3">
      <c r="A21" s="139">
        <v>10</v>
      </c>
      <c r="B21" s="407" t="str">
        <f>IF(Tartalom!$G$3=1,'Nyelv old'!A204,IF(Tartalom!$G$3=2,'Nyelv old'!B204,IF(Tartalom!$G$3=3,'Nyelv old'!C204,'Nyelv old'!D204)))</f>
        <v xml:space="preserve">I. KÉSZLETEK </v>
      </c>
      <c r="C21" s="464">
        <f>Import_M!D32</f>
        <v>0</v>
      </c>
      <c r="D21" s="464">
        <f>Import_M!E32</f>
        <v>0</v>
      </c>
      <c r="E21" s="451">
        <f>Import_M!F32</f>
        <v>0</v>
      </c>
      <c r="F21" s="90"/>
      <c r="G21" s="90"/>
      <c r="H21" s="90"/>
      <c r="I21" s="90"/>
      <c r="J21" s="90"/>
    </row>
    <row r="22" spans="1:10" s="186" customFormat="1" ht="14.1" customHeight="1" x14ac:dyDescent="0.3">
      <c r="A22" s="139">
        <v>11</v>
      </c>
      <c r="B22" s="407" t="str">
        <f>IF(Tartalom!$G$3=1,'Nyelv old'!A205,IF(Tartalom!$G$3=2,'Nyelv old'!B205,IF(Tartalom!$G$3=3,'Nyelv old'!C205,'Nyelv old'!D205)))</f>
        <v xml:space="preserve">II. KÖVETELÉSEK </v>
      </c>
      <c r="C22" s="464">
        <f>Import_M!D39</f>
        <v>0</v>
      </c>
      <c r="D22" s="464">
        <f>Import_M!E39</f>
        <v>0</v>
      </c>
      <c r="E22" s="451">
        <f>Import_M!F39</f>
        <v>0</v>
      </c>
      <c r="F22" s="90"/>
      <c r="G22" s="90"/>
      <c r="H22" s="90"/>
      <c r="I22" s="90"/>
      <c r="J22" s="90"/>
    </row>
    <row r="23" spans="1:10" s="186" customFormat="1" ht="12.75" customHeight="1" x14ac:dyDescent="0.3">
      <c r="A23" s="139">
        <v>12</v>
      </c>
      <c r="B23" s="407" t="str">
        <f>IF(Tartalom!$G$3=1,'Nyelv old'!A206,IF(Tartalom!$G$3=2,'Nyelv old'!B206,IF(Tartalom!$G$3=3,'Nyelv old'!C206,'Nyelv old'!D206)))</f>
        <v xml:space="preserve">      11. sorból: Követelések értékelési különbözete</v>
      </c>
      <c r="C23" s="464">
        <f>Import_M!D46</f>
        <v>0</v>
      </c>
      <c r="D23" s="464">
        <f>Import_M!E46</f>
        <v>0</v>
      </c>
      <c r="E23" s="451">
        <f>Import_M!F46</f>
        <v>0</v>
      </c>
      <c r="F23" s="90"/>
      <c r="G23" s="90"/>
      <c r="H23" s="90"/>
      <c r="I23" s="90"/>
      <c r="J23" s="90"/>
    </row>
    <row r="24" spans="1:10" s="186" customFormat="1" ht="12.75" customHeight="1" x14ac:dyDescent="0.3">
      <c r="A24" s="139">
        <v>13</v>
      </c>
      <c r="B24" s="407" t="str">
        <f>IF(Tartalom!$G$3=1,'Nyelv old'!A207,IF(Tartalom!$G$3=2,'Nyelv old'!B207,IF(Tartalom!$G$3=3,'Nyelv old'!C207,'Nyelv old'!D207)))</f>
        <v xml:space="preserve">      11. sorból: Származékos ügyletek pozitív értékelési különbözete</v>
      </c>
      <c r="C24" s="464">
        <f>Import_M!D47</f>
        <v>0</v>
      </c>
      <c r="D24" s="464">
        <f>Import_M!E47</f>
        <v>0</v>
      </c>
      <c r="E24" s="451">
        <f>Import_M!F47</f>
        <v>0</v>
      </c>
      <c r="F24" s="90"/>
      <c r="G24" s="90"/>
      <c r="H24" s="90"/>
      <c r="I24" s="90"/>
      <c r="J24" s="90"/>
    </row>
    <row r="25" spans="1:10" s="186" customFormat="1" ht="14.1" customHeight="1" x14ac:dyDescent="0.3">
      <c r="A25" s="139">
        <v>14</v>
      </c>
      <c r="B25" s="407" t="str">
        <f>IF(Tartalom!$G$3=1,'Nyelv old'!A208,IF(Tartalom!$G$3=2,'Nyelv old'!B208,IF(Tartalom!$G$3=3,'Nyelv old'!C208,'Nyelv old'!D208)))</f>
        <v xml:space="preserve">III. ÉRTÉKPAPÍROK </v>
      </c>
      <c r="C25" s="464">
        <f>Import_M!D48</f>
        <v>0</v>
      </c>
      <c r="D25" s="464">
        <f>Import_M!E48</f>
        <v>0</v>
      </c>
      <c r="E25" s="451">
        <f>Import_M!F48</f>
        <v>0</v>
      </c>
      <c r="F25" s="90"/>
      <c r="G25" s="90"/>
      <c r="H25" s="90"/>
      <c r="I25" s="90"/>
      <c r="J25" s="90"/>
    </row>
    <row r="26" spans="1:10" s="186" customFormat="1" ht="12.75" customHeight="1" x14ac:dyDescent="0.3">
      <c r="A26" s="139">
        <v>15</v>
      </c>
      <c r="B26" s="407" t="str">
        <f>IF(Tartalom!$G$3=1,'Nyelv old'!A209,IF(Tartalom!$G$3=2,'Nyelv old'!B209,IF(Tartalom!$G$3=3,'Nyelv old'!C209,'Nyelv old'!D209)))</f>
        <v xml:space="preserve">      14. sorból: Értékpapírok értékelési különbözete</v>
      </c>
      <c r="C26" s="464">
        <f>Import_M!D54</f>
        <v>0</v>
      </c>
      <c r="D26" s="464">
        <f>Import_M!E54</f>
        <v>0</v>
      </c>
      <c r="E26" s="451">
        <f>Import_M!F54</f>
        <v>0</v>
      </c>
      <c r="F26" s="90"/>
      <c r="G26" s="90"/>
      <c r="H26" s="90"/>
      <c r="I26" s="90"/>
      <c r="J26" s="90"/>
    </row>
    <row r="27" spans="1:10" s="186" customFormat="1" ht="14.1" customHeight="1" x14ac:dyDescent="0.3">
      <c r="A27" s="139">
        <v>16</v>
      </c>
      <c r="B27" s="407" t="str">
        <f>IF(Tartalom!$G$3=1,'Nyelv old'!A210,IF(Tartalom!$G$3=2,'Nyelv old'!B210,IF(Tartalom!$G$3=3,'Nyelv old'!C210,'Nyelv old'!D210)))</f>
        <v xml:space="preserve">IV. PÉNZESZKÖZÖK </v>
      </c>
      <c r="C27" s="464">
        <f>Import_M!D55</f>
        <v>0</v>
      </c>
      <c r="D27" s="464">
        <f>Import_M!E55</f>
        <v>0</v>
      </c>
      <c r="E27" s="451">
        <f>Import_M!F55</f>
        <v>0</v>
      </c>
      <c r="F27" s="90"/>
      <c r="G27" s="90"/>
      <c r="H27" s="90"/>
      <c r="I27" s="90"/>
      <c r="J27" s="90"/>
    </row>
    <row r="28" spans="1:10" s="186" customFormat="1" ht="14.1" customHeight="1" x14ac:dyDescent="0.3">
      <c r="A28" s="139">
        <v>17</v>
      </c>
      <c r="B28" s="408" t="str">
        <f>IF(Tartalom!$G$3=1,'Nyelv old'!A211,IF(Tartalom!$G$3=2,'Nyelv old'!B211,IF(Tartalom!$G$3=3,'Nyelv old'!C211,'Nyelv old'!D211)))</f>
        <v xml:space="preserve">C. Aktív időbeli elhatárolások </v>
      </c>
      <c r="C28" s="463">
        <f>Import_M!D58</f>
        <v>0</v>
      </c>
      <c r="D28" s="464">
        <f>Import_M!E58</f>
        <v>0</v>
      </c>
      <c r="E28" s="450">
        <f>Import_M!F58</f>
        <v>0</v>
      </c>
      <c r="F28" s="90"/>
      <c r="G28" s="90"/>
      <c r="H28" s="90"/>
      <c r="I28" s="90"/>
      <c r="J28" s="90"/>
    </row>
    <row r="29" spans="1:10" s="186" customFormat="1" ht="14.1" customHeight="1" thickBot="1" x14ac:dyDescent="0.35">
      <c r="A29" s="105">
        <v>18</v>
      </c>
      <c r="B29" s="423" t="str">
        <f>IF(Tartalom!$G$3=1,'Nyelv old'!A212,IF(Tartalom!$G$3=2,'Nyelv old'!B212,IF(Tartalom!$G$3=3,'Nyelv old'!C212,'Nyelv old'!D212)))</f>
        <v>ESZKÖZÖK (AKTÍVÁK) ÖSSZESEN (01.+09.+17. sor)</v>
      </c>
      <c r="C29" s="452">
        <f>Import_M!D62</f>
        <v>0</v>
      </c>
      <c r="D29" s="452">
        <f>Import_M!E62</f>
        <v>0</v>
      </c>
      <c r="E29" s="453">
        <f>Import_M!F62</f>
        <v>0</v>
      </c>
      <c r="F29" s="90"/>
      <c r="G29" s="90"/>
      <c r="H29" s="90"/>
      <c r="I29" s="90"/>
      <c r="J29" s="90"/>
    </row>
    <row r="30" spans="1:10" s="186" customFormat="1" ht="6.75" customHeight="1" x14ac:dyDescent="0.3">
      <c r="A30" s="132"/>
      <c r="B30" s="191"/>
      <c r="C30" s="192"/>
      <c r="D30" s="192"/>
      <c r="E30" s="192"/>
      <c r="F30" s="90"/>
      <c r="G30" s="90"/>
      <c r="H30" s="90"/>
      <c r="I30" s="90"/>
      <c r="J30" s="90"/>
    </row>
    <row r="31" spans="1:10" s="186" customFormat="1" ht="14.1" customHeight="1" thickBot="1" x14ac:dyDescent="0.35">
      <c r="A31" s="768" t="str">
        <f>IF(Tartalom!$G$3=1,'Nyelv old'!$E$23,IF(Tartalom!$G$3=2,'Nyelv old'!$F$23,IF(Tartalom!$G$3=3,'Nyelv old'!$G$23,'Nyelv old'!$H$23)))</f>
        <v>Források (passzívák)</v>
      </c>
      <c r="B31" s="769"/>
      <c r="C31" s="192"/>
      <c r="D31" s="192"/>
      <c r="E31" s="191"/>
      <c r="F31" s="90"/>
      <c r="G31" s="90"/>
      <c r="H31" s="90"/>
      <c r="I31" s="90"/>
      <c r="J31" s="90"/>
    </row>
    <row r="32" spans="1:10" s="186" customFormat="1" ht="14.1" customHeight="1" x14ac:dyDescent="0.3">
      <c r="A32" s="454">
        <v>19</v>
      </c>
      <c r="B32" s="455" t="str">
        <f>IF(Tartalom!$G$3=1,'Nyelv old'!A213,IF(Tartalom!$G$3=2,'Nyelv old'!B213,IF(Tartalom!$G$3=3,'Nyelv old'!C213,'Nyelv old'!D213)))</f>
        <v>D. Saját tőke (20.+22.+23.+24.+25.+26.+29. sor)</v>
      </c>
      <c r="C32" s="456">
        <f>Import_M!D63</f>
        <v>0</v>
      </c>
      <c r="D32" s="456">
        <f>Import_M!E63</f>
        <v>0</v>
      </c>
      <c r="E32" s="457">
        <f>Import_M!F63</f>
        <v>0</v>
      </c>
      <c r="F32" s="90"/>
      <c r="G32" s="90"/>
      <c r="H32" s="90"/>
      <c r="I32" s="90"/>
      <c r="J32" s="90"/>
    </row>
    <row r="33" spans="1:10" s="186" customFormat="1" ht="14.1" customHeight="1" x14ac:dyDescent="0.3">
      <c r="A33" s="139">
        <v>20</v>
      </c>
      <c r="B33" s="406" t="str">
        <f>IF(Tartalom!$G$3=1,'Nyelv old'!A214,IF(Tartalom!$G$3=2,'Nyelv old'!B214,IF(Tartalom!$G$3=3,'Nyelv old'!C214,'Nyelv old'!D214)))</f>
        <v>I. JEGYZETT TŐKE</v>
      </c>
      <c r="C33" s="190">
        <f>Import_M!D64</f>
        <v>0</v>
      </c>
      <c r="D33" s="190">
        <f>Import_M!E64</f>
        <v>0</v>
      </c>
      <c r="E33" s="131">
        <f>Import_M!F64</f>
        <v>0</v>
      </c>
      <c r="F33" s="90"/>
      <c r="G33" s="90"/>
      <c r="H33" s="90"/>
      <c r="I33" s="90"/>
      <c r="J33" s="90"/>
    </row>
    <row r="34" spans="1:10" s="186" customFormat="1" ht="12.75" customHeight="1" x14ac:dyDescent="0.3">
      <c r="A34" s="139">
        <v>21</v>
      </c>
      <c r="B34" s="406" t="str">
        <f>IF(Tartalom!$G$3=1,'Nyelv old'!A215,IF(Tartalom!$G$3=2,'Nyelv old'!B215,IF(Tartalom!$G$3=3,'Nyelv old'!C215,'Nyelv old'!D215)))</f>
        <v xml:space="preserve">    20. sorból: visszavásárolt tulajdonosi részesedés névértéken</v>
      </c>
      <c r="C34" s="190">
        <f>Import_M!D65</f>
        <v>0</v>
      </c>
      <c r="D34" s="190">
        <f>Import_M!E65</f>
        <v>0</v>
      </c>
      <c r="E34" s="131">
        <f>Import_M!F65</f>
        <v>0</v>
      </c>
      <c r="F34" s="90"/>
      <c r="G34" s="90"/>
      <c r="H34" s="90"/>
      <c r="I34" s="90"/>
      <c r="J34" s="90"/>
    </row>
    <row r="35" spans="1:10" s="186" customFormat="1" ht="14.1" customHeight="1" x14ac:dyDescent="0.3">
      <c r="A35" s="139">
        <v>22</v>
      </c>
      <c r="B35" s="406" t="str">
        <f>IF(Tartalom!$G$3=1,'Nyelv old'!A218,IF(Tartalom!$G$3=2,'Nyelv old'!B218,IF(Tartalom!$G$3=3,'Nyelv old'!C218,'Nyelv old'!D218)))</f>
        <v>II. JEGYZETT, DE MÉG BE NEM FIZETETT TŐKE (-)</v>
      </c>
      <c r="C35" s="190">
        <f>Import_M!D66</f>
        <v>0</v>
      </c>
      <c r="D35" s="190">
        <f>Import_M!E66</f>
        <v>0</v>
      </c>
      <c r="E35" s="131">
        <f>Import_M!F66</f>
        <v>0</v>
      </c>
      <c r="F35" s="90"/>
      <c r="G35" s="90"/>
      <c r="H35" s="90"/>
      <c r="I35" s="90"/>
      <c r="J35" s="90"/>
    </row>
    <row r="36" spans="1:10" s="186" customFormat="1" ht="14.1" customHeight="1" x14ac:dyDescent="0.3">
      <c r="A36" s="139">
        <v>23</v>
      </c>
      <c r="B36" s="406" t="str">
        <f>IF(Tartalom!$G$3=1,'Nyelv old'!A219,IF(Tartalom!$G$3=2,'Nyelv old'!B219,IF(Tartalom!$G$3=3,'Nyelv old'!C219,'Nyelv old'!D219)))</f>
        <v>III. TŐKETARTALÉK</v>
      </c>
      <c r="C36" s="190">
        <f>Import_M!D67</f>
        <v>0</v>
      </c>
      <c r="D36" s="190">
        <f>Import_M!E67</f>
        <v>0</v>
      </c>
      <c r="E36" s="131">
        <f>Import_M!F67</f>
        <v>0</v>
      </c>
      <c r="F36" s="90"/>
      <c r="G36" s="90"/>
      <c r="H36" s="90"/>
      <c r="I36" s="90"/>
      <c r="J36" s="90"/>
    </row>
    <row r="37" spans="1:10" s="186" customFormat="1" ht="14.1" customHeight="1" x14ac:dyDescent="0.3">
      <c r="A37" s="139">
        <v>24</v>
      </c>
      <c r="B37" s="406" t="str">
        <f>IF(Tartalom!$G$3=1,'Nyelv old'!A220,IF(Tartalom!$G$3=2,'Nyelv old'!B220,IF(Tartalom!$G$3=3,'Nyelv old'!C220,'Nyelv old'!D220)))</f>
        <v>IV. EREDMÉNYTARTALÉK</v>
      </c>
      <c r="C37" s="190">
        <f>Import_M!D68</f>
        <v>0</v>
      </c>
      <c r="D37" s="190">
        <f>Import_M!E68</f>
        <v>0</v>
      </c>
      <c r="E37" s="131">
        <f>Import_M!F68</f>
        <v>0</v>
      </c>
      <c r="F37" s="90"/>
      <c r="G37" s="90"/>
      <c r="H37" s="90"/>
      <c r="I37" s="90"/>
      <c r="J37" s="90"/>
    </row>
    <row r="38" spans="1:10" s="186" customFormat="1" ht="14.1" customHeight="1" x14ac:dyDescent="0.3">
      <c r="A38" s="139">
        <v>25</v>
      </c>
      <c r="B38" s="406" t="str">
        <f>IF(Tartalom!$G$3=1,'Nyelv old'!A221,IF(Tartalom!$G$3=2,'Nyelv old'!B221,IF(Tartalom!$G$3=3,'Nyelv old'!C221,'Nyelv old'!D221)))</f>
        <v>V.  LEKÖTÖTT TARTALÉK</v>
      </c>
      <c r="C38" s="190">
        <f>Import_M!D69</f>
        <v>0</v>
      </c>
      <c r="D38" s="190">
        <f>Import_M!E69</f>
        <v>0</v>
      </c>
      <c r="E38" s="131">
        <f>Import_M!F69</f>
        <v>0</v>
      </c>
      <c r="F38" s="90"/>
      <c r="G38" s="90"/>
      <c r="H38" s="90"/>
      <c r="I38" s="90"/>
      <c r="J38" s="90"/>
    </row>
    <row r="39" spans="1:10" s="186" customFormat="1" ht="14.1" customHeight="1" x14ac:dyDescent="0.3">
      <c r="A39" s="139">
        <v>26</v>
      </c>
      <c r="B39" s="406" t="str">
        <f>IF(Tartalom!$G$3=1,'Nyelv old'!A222,IF(Tartalom!$G$3=2,'Nyelv old'!B222,IF(Tartalom!$G$3=3,'Nyelv old'!C222,'Nyelv old'!D222)))</f>
        <v>VI. ÉRTÉKELÉSI TARTALÉK</v>
      </c>
      <c r="C39" s="190">
        <f>Import_M!D70</f>
        <v>0</v>
      </c>
      <c r="D39" s="190">
        <f>Import_M!E70</f>
        <v>0</v>
      </c>
      <c r="E39" s="131">
        <f>Import_M!F70</f>
        <v>0</v>
      </c>
      <c r="F39" s="90"/>
      <c r="G39" s="90"/>
      <c r="H39" s="90"/>
      <c r="I39" s="90"/>
      <c r="J39" s="90"/>
    </row>
    <row r="40" spans="1:10" s="186" customFormat="1" ht="12.75" customHeight="1" x14ac:dyDescent="0.3">
      <c r="A40" s="139">
        <v>27</v>
      </c>
      <c r="B40" s="406" t="str">
        <f>IF(Tartalom!$G$3=1,'Nyelv old'!A223,IF(Tartalom!$G$3=2,'Nyelv old'!B223,IF(Tartalom!$G$3=3,'Nyelv old'!C223,'Nyelv old'!D223)))</f>
        <v xml:space="preserve">     26. sorból: Értékhelyesbítés értékelési tartaléka</v>
      </c>
      <c r="C40" s="190">
        <f>Import_M!D71</f>
        <v>0</v>
      </c>
      <c r="D40" s="190">
        <f>Import_M!E71</f>
        <v>0</v>
      </c>
      <c r="E40" s="131">
        <f>Import_M!F71</f>
        <v>0</v>
      </c>
      <c r="F40" s="90"/>
      <c r="G40" s="90"/>
      <c r="H40" s="90"/>
      <c r="I40" s="90"/>
      <c r="J40" s="90"/>
    </row>
    <row r="41" spans="1:10" s="186" customFormat="1" ht="12.75" customHeight="1" x14ac:dyDescent="0.3">
      <c r="A41" s="139">
        <v>28</v>
      </c>
      <c r="B41" s="406" t="str">
        <f>IF(Tartalom!$G$3=1,'Nyelv old'!A224,IF(Tartalom!$G$3=2,'Nyelv old'!B224,IF(Tartalom!$G$3=3,'Nyelv old'!C224,'Nyelv old'!D224)))</f>
        <v xml:space="preserve">     26. sorból: Valós értékelés értékelési tartaléka</v>
      </c>
      <c r="C41" s="190">
        <f>Import_M!D72</f>
        <v>0</v>
      </c>
      <c r="D41" s="190">
        <f>Import_M!E72</f>
        <v>0</v>
      </c>
      <c r="E41" s="131">
        <f>Import_M!F72</f>
        <v>0</v>
      </c>
      <c r="F41" s="90"/>
      <c r="G41" s="90"/>
      <c r="H41" s="90"/>
      <c r="I41" s="90"/>
      <c r="J41" s="90"/>
    </row>
    <row r="42" spans="1:10" s="186" customFormat="1" ht="14.1" customHeight="1" x14ac:dyDescent="0.3">
      <c r="A42" s="139">
        <v>29</v>
      </c>
      <c r="B42" s="406" t="str">
        <f>IF(Tartalom!$G$3=1,'Nyelv old'!A225,IF(Tartalom!$G$3=2,'Nyelv old'!B225,IF(Tartalom!$G$3=3,'Nyelv old'!C225,'Nyelv old'!D225)))</f>
        <v>VII. ADÓZOTT EREDMÉNY</v>
      </c>
      <c r="C42" s="190">
        <f>Import_M!D73</f>
        <v>0</v>
      </c>
      <c r="D42" s="190">
        <f>Import_M!E73</f>
        <v>0</v>
      </c>
      <c r="E42" s="131">
        <f>Import_M!F73</f>
        <v>0</v>
      </c>
      <c r="F42" s="90"/>
      <c r="G42" s="90"/>
      <c r="H42" s="90"/>
      <c r="I42" s="90"/>
      <c r="J42" s="90"/>
    </row>
    <row r="43" spans="1:10" s="186" customFormat="1" ht="14.1" customHeight="1" x14ac:dyDescent="0.3">
      <c r="A43" s="139">
        <v>30</v>
      </c>
      <c r="B43" s="193" t="str">
        <f>IF(Tartalom!$G$3=1,'Nyelv old'!A226,IF(Tartalom!$G$3=2,'Nyelv old'!B226,IF(Tartalom!$G$3=3,'Nyelv old'!C226,'Nyelv old'!D226)))</f>
        <v xml:space="preserve">E. Céltartalékok </v>
      </c>
      <c r="C43" s="189">
        <f>Import_M!D74</f>
        <v>0</v>
      </c>
      <c r="D43" s="189">
        <f>Import_M!E74</f>
        <v>0</v>
      </c>
      <c r="E43" s="458">
        <f>Import_M!F74</f>
        <v>0</v>
      </c>
      <c r="F43" s="90"/>
      <c r="G43" s="90"/>
      <c r="H43" s="90"/>
      <c r="I43" s="90"/>
      <c r="J43" s="90"/>
    </row>
    <row r="44" spans="1:10" s="186" customFormat="1" ht="14.1" customHeight="1" x14ac:dyDescent="0.3">
      <c r="A44" s="139">
        <v>31</v>
      </c>
      <c r="B44" s="193" t="str">
        <f>IF(Tartalom!$G$3=1,'Nyelv old'!A227,IF(Tartalom!$G$3=2,'Nyelv old'!B227,IF(Tartalom!$G$3=3,'Nyelv old'!C227,'Nyelv old'!D227)))</f>
        <v>F. Kötelezettségek (32.+33.+34. sor)</v>
      </c>
      <c r="C44" s="190">
        <f>Import_M!D78</f>
        <v>0</v>
      </c>
      <c r="D44" s="190">
        <f>Import_M!E78</f>
        <v>0</v>
      </c>
      <c r="E44" s="131">
        <f>Import_M!F78</f>
        <v>0</v>
      </c>
      <c r="F44" s="90"/>
      <c r="G44" s="90"/>
      <c r="H44" s="90"/>
      <c r="I44" s="90"/>
      <c r="J44" s="90"/>
    </row>
    <row r="45" spans="1:10" s="186" customFormat="1" ht="14.1" customHeight="1" x14ac:dyDescent="0.3">
      <c r="A45" s="139">
        <v>32</v>
      </c>
      <c r="B45" s="406" t="str">
        <f>IF(Tartalom!$G$3=1,'Nyelv old'!A228,IF(Tartalom!$G$3=2,'Nyelv old'!B228,IF(Tartalom!$G$3=3,'Nyelv old'!C228,'Nyelv old'!D228)))</f>
        <v xml:space="preserve">I. HÁTRASOROLT KÖTELEZETTSÉGEK </v>
      </c>
      <c r="C45" s="189">
        <f>Import_M!D79</f>
        <v>0</v>
      </c>
      <c r="D45" s="190">
        <f>Import_M!E79</f>
        <v>0</v>
      </c>
      <c r="E45" s="458">
        <f>Import_M!F79</f>
        <v>0</v>
      </c>
      <c r="F45" s="90"/>
      <c r="G45" s="90"/>
      <c r="H45" s="90"/>
      <c r="I45" s="90"/>
      <c r="J45" s="90"/>
    </row>
    <row r="46" spans="1:10" s="186" customFormat="1" ht="14.1" customHeight="1" x14ac:dyDescent="0.3">
      <c r="A46" s="139">
        <v>33</v>
      </c>
      <c r="B46" s="406" t="str">
        <f>IF(Tartalom!$G$3=1,'Nyelv old'!A229,IF(Tartalom!$G$3=2,'Nyelv old'!B229,IF(Tartalom!$G$3=3,'Nyelv old'!C229,'Nyelv old'!D229)))</f>
        <v>II. HOSSZÚ LEJÁRATÚ KÖTELEZETTSÉGEK</v>
      </c>
      <c r="C46" s="189">
        <f>Import_M!D84</f>
        <v>0</v>
      </c>
      <c r="D46" s="190">
        <f>Import_M!E84</f>
        <v>0</v>
      </c>
      <c r="E46" s="458">
        <f>Import_M!F84</f>
        <v>0</v>
      </c>
      <c r="F46" s="90"/>
      <c r="G46" s="90"/>
      <c r="H46" s="90"/>
      <c r="I46" s="90"/>
      <c r="J46" s="90"/>
    </row>
    <row r="47" spans="1:10" s="186" customFormat="1" ht="14.1" customHeight="1" x14ac:dyDescent="0.3">
      <c r="A47" s="139">
        <v>34</v>
      </c>
      <c r="B47" s="406" t="str">
        <f>IF(Tartalom!$G$3=1,'Nyelv old'!A230,IF(Tartalom!$G$3=2,'Nyelv old'!B230,IF(Tartalom!$G$3=3,'Nyelv old'!C230,'Nyelv old'!D230)))</f>
        <v xml:space="preserve">III. RÖVID LEJÁRATÚ KÖTELEZETTSÉGEK </v>
      </c>
      <c r="C47" s="190">
        <f>Import_M!D94</f>
        <v>0</v>
      </c>
      <c r="D47" s="190">
        <f>Import_M!E94</f>
        <v>0</v>
      </c>
      <c r="E47" s="131">
        <f>Import_M!F94</f>
        <v>0</v>
      </c>
      <c r="F47" s="90"/>
      <c r="G47" s="90"/>
      <c r="H47" s="90"/>
      <c r="I47" s="90"/>
      <c r="J47" s="90"/>
    </row>
    <row r="48" spans="1:10" s="186" customFormat="1" ht="12.75" customHeight="1" x14ac:dyDescent="0.3">
      <c r="A48" s="139">
        <v>35</v>
      </c>
      <c r="B48" s="406" t="str">
        <f>IF(Tartalom!$G$3=1,'Nyelv old'!A231,IF(Tartalom!$G$3=2,'Nyelv old'!B231,IF(Tartalom!$G$3=3,'Nyelv old'!C231,'Nyelv old'!D231)))</f>
        <v xml:space="preserve">      34. sorból: Kötelezettségek értékelési különbözete</v>
      </c>
      <c r="C48" s="190">
        <f>Import_M!D105</f>
        <v>0</v>
      </c>
      <c r="D48" s="190">
        <f>Import_M!E105</f>
        <v>0</v>
      </c>
      <c r="E48" s="131">
        <f>Import_M!F105</f>
        <v>0</v>
      </c>
      <c r="F48" s="90"/>
      <c r="G48" s="90"/>
      <c r="H48" s="90"/>
      <c r="I48" s="90"/>
      <c r="J48" s="90"/>
    </row>
    <row r="49" spans="1:10" s="186" customFormat="1" ht="12.75" customHeight="1" x14ac:dyDescent="0.3">
      <c r="A49" s="139">
        <v>36</v>
      </c>
      <c r="B49" s="406" t="str">
        <f>IF(Tartalom!$G$3=1,'Nyelv old'!A232,IF(Tartalom!$G$3=2,'Nyelv old'!B232,IF(Tartalom!$G$3=3,'Nyelv old'!C232,'Nyelv old'!D232)))</f>
        <v xml:space="preserve">      34. sorból: Származékos ügyletek negatív értékelési különbözete</v>
      </c>
      <c r="C49" s="190">
        <f>Import_M!D106</f>
        <v>0</v>
      </c>
      <c r="D49" s="190">
        <f>Import_M!E106</f>
        <v>0</v>
      </c>
      <c r="E49" s="131">
        <f>Import_M!F106</f>
        <v>0</v>
      </c>
      <c r="F49" s="90"/>
      <c r="G49" s="90"/>
      <c r="H49" s="90"/>
      <c r="I49" s="90"/>
      <c r="J49" s="90"/>
    </row>
    <row r="50" spans="1:10" s="186" customFormat="1" ht="14.1" customHeight="1" x14ac:dyDescent="0.3">
      <c r="A50" s="139">
        <v>37</v>
      </c>
      <c r="B50" s="193" t="str">
        <f>IF(Tartalom!$G$3=1,'Nyelv old'!A233,IF(Tartalom!$G$3=2,'Nyelv old'!B233,IF(Tartalom!$G$3=3,'Nyelv old'!C233,'Nyelv old'!D233)))</f>
        <v xml:space="preserve">G. Passzívák időbeli elhatárolások </v>
      </c>
      <c r="C50" s="189">
        <f>Import_M!D107</f>
        <v>0</v>
      </c>
      <c r="D50" s="190">
        <f>Import_M!E107</f>
        <v>0</v>
      </c>
      <c r="E50" s="458">
        <f>Import_M!F107</f>
        <v>0</v>
      </c>
      <c r="F50" s="90"/>
      <c r="G50" s="90"/>
      <c r="H50" s="90"/>
      <c r="I50" s="90"/>
      <c r="J50" s="90"/>
    </row>
    <row r="51" spans="1:10" s="186" customFormat="1" ht="14.1" customHeight="1" thickBot="1" x14ac:dyDescent="0.35">
      <c r="A51" s="105">
        <v>38</v>
      </c>
      <c r="B51" s="459" t="str">
        <f>IF(Tartalom!$G$3=1,'Nyelv old'!A234,IF(Tartalom!$G$3=2,'Nyelv old'!B234,IF(Tartalom!$G$3=3,'Nyelv old'!C234,'Nyelv old'!D234)))</f>
        <v>FORRÁSOK (PASSZÍVÁK) ÖSSZESEN (19.+30.+31+37. sor)</v>
      </c>
      <c r="C51" s="460">
        <f>Import_M!D111</f>
        <v>0</v>
      </c>
      <c r="D51" s="461">
        <f>Import_M!E111</f>
        <v>0</v>
      </c>
      <c r="E51" s="462">
        <f>Import_M!F111</f>
        <v>0</v>
      </c>
      <c r="F51" s="90"/>
      <c r="G51" s="90"/>
      <c r="H51" s="90"/>
      <c r="I51" s="90"/>
      <c r="J51" s="90"/>
    </row>
    <row r="52" spans="1:10" ht="12.75" customHeight="1" x14ac:dyDescent="0.3">
      <c r="A52" s="8"/>
      <c r="B52" s="8"/>
      <c r="C52" s="8"/>
      <c r="D52" s="8"/>
      <c r="E52" s="8"/>
      <c r="F52" s="90"/>
      <c r="G52" s="90"/>
      <c r="H52" s="90"/>
      <c r="I52" s="90"/>
      <c r="J52" s="90"/>
    </row>
    <row r="53" spans="1:10" ht="12.75" customHeight="1" x14ac:dyDescent="0.3">
      <c r="A53" s="8" t="str">
        <f>IF(Tartalom!$G$3=1,'Nyelv old'!$E$10,IF(Tartalom!$G$3=2,'Nyelv old'!$F$10,IF(Tartalom!$G$3=3,'Nyelv old'!$G$10,'Nyelv old'!$H$10)))</f>
        <v xml:space="preserve">,  </v>
      </c>
      <c r="B53" s="194"/>
      <c r="C53" s="85"/>
      <c r="D53" s="85"/>
      <c r="E53" s="85"/>
      <c r="F53" s="90"/>
      <c r="G53" s="90"/>
      <c r="H53" s="90"/>
      <c r="I53" s="90"/>
      <c r="J53" s="90"/>
    </row>
    <row r="54" spans="1:10" ht="12.75" customHeight="1" x14ac:dyDescent="0.3">
      <c r="A54" s="8"/>
      <c r="B54" s="8"/>
      <c r="C54" s="88"/>
      <c r="D54" s="79" t="str">
        <f>IF(Tartalom!$G$3=1,'Nyelv old'!E8,IF(Tartalom!$G$3=2,'Nyelv old'!F8,IF(Tartalom!$G$3=3,'Nyelv old'!G8,'Nyelv old'!H8)))</f>
        <v>a vállalkozás vezetője</v>
      </c>
      <c r="E54" s="195"/>
      <c r="F54" s="90"/>
      <c r="G54" s="90"/>
      <c r="H54" s="90"/>
      <c r="I54" s="90"/>
      <c r="J54" s="90"/>
    </row>
    <row r="55" spans="1:10" ht="12.75" customHeight="1" x14ac:dyDescent="0.3">
      <c r="A55" s="8"/>
      <c r="B55" s="8"/>
      <c r="C55" s="8"/>
      <c r="D55" s="79" t="str">
        <f>IF(Tartalom!$G$3=1,'Nyelv old'!E9,IF(Tartalom!$G$3=2,'Nyelv old'!F9,IF(Tartalom!$G$3=3,'Nyelv old'!G9,'Nyelv old'!H9)))</f>
        <v>(képviselője)</v>
      </c>
      <c r="E55" s="8"/>
      <c r="F55" s="90"/>
      <c r="G55" s="90"/>
      <c r="H55" s="90"/>
      <c r="I55" s="90"/>
      <c r="J55" s="90"/>
    </row>
    <row r="56" spans="1:10" ht="12.75" customHeight="1" x14ac:dyDescent="0.25"/>
  </sheetData>
  <mergeCells count="7">
    <mergeCell ref="A31:B31"/>
    <mergeCell ref="A7:D7"/>
    <mergeCell ref="C1:E3"/>
    <mergeCell ref="A8:E8"/>
    <mergeCell ref="A9:B9"/>
    <mergeCell ref="C5:E5"/>
    <mergeCell ref="D4:E4"/>
  </mergeCells>
  <phoneticPr fontId="0" type="noConversion"/>
  <hyperlinks>
    <hyperlink ref="F1" location="TARTALOM!A1" display="TARTALOM!A1"/>
  </hyperlinks>
  <printOptions horizontalCentered="1"/>
  <pageMargins left="0.74803149606299213" right="0.74803149606299213" top="0.74803149606299213" bottom="0.74803149606299213" header="0.51181102362204722" footer="0.51181102362204722"/>
  <pageSetup paperSize="9" scale="9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">
    <pageSetUpPr fitToPage="1"/>
  </sheetPr>
  <dimension ref="A1:G38"/>
  <sheetViews>
    <sheetView showGridLines="0" showZeros="0" zoomScaleNormal="100" workbookViewId="0"/>
  </sheetViews>
  <sheetFormatPr defaultRowHeight="15.75" x14ac:dyDescent="0.25"/>
  <cols>
    <col min="1" max="1" width="5.77734375" style="32" customWidth="1"/>
    <col min="2" max="2" width="39.21875" style="32" customWidth="1"/>
    <col min="3" max="5" width="9.6640625" style="32" customWidth="1"/>
    <col min="6" max="16384" width="8.88671875" style="32"/>
  </cols>
  <sheetData>
    <row r="1" spans="1:7" ht="19.5" customHeight="1" x14ac:dyDescent="0.3">
      <c r="A1" s="94">
        <f>Alapa!C17</f>
        <v>0</v>
      </c>
      <c r="B1" s="94"/>
      <c r="C1" s="772" t="str">
        <f>IF(Alapa!$C$50="nem",(IF(Tartalom!G3=1,'Nyelv old'!$E$27,IF(Tartalom!G3=2,'Nyelv old'!$F$27,IF(Tartalom!G3=3,'Nyelv old'!$G$27,'Nyelv old'!$H$27)))),"")</f>
        <v/>
      </c>
      <c r="D1" s="773"/>
      <c r="E1" s="773"/>
      <c r="F1" s="33" t="s">
        <v>69</v>
      </c>
      <c r="G1" s="90"/>
    </row>
    <row r="2" spans="1:7" ht="19.5" customHeight="1" x14ac:dyDescent="0.25">
      <c r="A2" s="94"/>
      <c r="B2" s="98"/>
      <c r="C2" s="773"/>
      <c r="D2" s="773"/>
      <c r="E2" s="773"/>
      <c r="F2" s="391" t="s">
        <v>1615</v>
      </c>
      <c r="G2" s="91"/>
    </row>
    <row r="3" spans="1:7" ht="19.5" customHeight="1" x14ac:dyDescent="0.25">
      <c r="A3" s="94" t="str">
        <f>IF(Tartalom!G3=1,'Nyelv old'!$E$13,IF(Tartalom!G3=2,'Nyelv old'!$F$13,IF(Tartalom!G3=3,'Nyelv old'!$G$13,'Nyelv old'!$H$13)))</f>
        <v xml:space="preserve">Statisztikai számjele: </v>
      </c>
      <c r="B3" s="127"/>
      <c r="C3" s="774"/>
      <c r="D3" s="774"/>
      <c r="E3" s="774"/>
    </row>
    <row r="4" spans="1:7" ht="19.5" customHeight="1" x14ac:dyDescent="0.25">
      <c r="A4" s="94" t="str">
        <f>IF(Tartalom!G3=1,'Nyelv old'!$E$14,IF(Tartalom!G3=2,'Nyelv old'!$F$14,IF(Tartalom!G3=3,'Nyelv old'!$G$14,'Nyelv old'!$H$14)))</f>
        <v xml:space="preserve">Cégjegyzék száma: </v>
      </c>
      <c r="B4" s="94"/>
      <c r="C4" s="98"/>
      <c r="D4" s="767"/>
      <c r="E4" s="785"/>
    </row>
    <row r="5" spans="1:7" ht="19.5" customHeight="1" x14ac:dyDescent="0.25">
      <c r="A5" s="94" t="str">
        <f>IF(Tartalom!G3=1,'Nyelv old'!$E$37,IF(Tartalom!G3=2,'Nyelv old'!$F$37,IF(Tartalom!G3=3,'Nyelv old'!$G$37,'Nyelv old'!$H$37)))</f>
        <v xml:space="preserve">Beszámolási időszak: </v>
      </c>
      <c r="B5" s="94"/>
      <c r="C5" s="767" t="str">
        <f>IF(Tartalom!G3=1,'Nyelv old'!$E$35,IF(Tartalom!G3=2,'Nyelv old'!$F$35,IF(Tartalom!G3=3,'Nyelv old'!$G$35,'Nyelv old'!$H$35)))</f>
        <v xml:space="preserve">Fordulónap: </v>
      </c>
      <c r="D5" s="767"/>
      <c r="E5" s="767"/>
    </row>
    <row r="6" spans="1:7" ht="19.5" customHeight="1" x14ac:dyDescent="0.25">
      <c r="A6" s="94"/>
      <c r="B6" s="94"/>
      <c r="C6" s="98"/>
      <c r="D6" s="98"/>
      <c r="E6" s="96"/>
    </row>
    <row r="7" spans="1:7" ht="19.5" customHeight="1" x14ac:dyDescent="0.25">
      <c r="A7" s="766" t="str">
        <f>IF(Tartalom!$G$3=1,'Nyelv old'!$E$34,IF(Tartalom!$G$3=2,'Nyelv old'!$F$34,IF(Tartalom!$G$3=3,'Nyelv old'!$G$34,'Nyelv old'!$H$34)))</f>
        <v xml:space="preserve">Egyszerűsített éves beszámoló EREDMÉNYKIMUTATÁS </v>
      </c>
      <c r="B7" s="761"/>
      <c r="C7" s="761"/>
      <c r="D7" s="761"/>
      <c r="E7" s="761"/>
    </row>
    <row r="8" spans="1:7" ht="19.5" customHeight="1" x14ac:dyDescent="0.25">
      <c r="A8" s="771" t="str">
        <f>IF(Tartalom!$G$3=1,'Nyelv old'!$E$31,IF(Tartalom!$G$3=2,'Nyelv old'!$F$31,IF(Tartalom!$G$3=3,'Nyelv old'!$G$31,'Nyelv old'!$H$31)))</f>
        <v>(összköltség eljárással)</v>
      </c>
      <c r="B8" s="786"/>
      <c r="C8" s="786"/>
      <c r="D8" s="786"/>
      <c r="E8" s="786"/>
    </row>
    <row r="9" spans="1:7" ht="19.5" customHeight="1" x14ac:dyDescent="0.3">
      <c r="A9" s="787"/>
      <c r="B9" s="784"/>
      <c r="C9" s="784"/>
      <c r="D9" s="784"/>
      <c r="E9" s="784"/>
    </row>
    <row r="10" spans="1:7" ht="19.5" customHeight="1" x14ac:dyDescent="0.25">
      <c r="A10" s="768"/>
      <c r="B10" s="769"/>
      <c r="C10" s="100"/>
      <c r="D10" s="100"/>
      <c r="E10" s="100"/>
    </row>
    <row r="11" spans="1:7" ht="19.5" customHeight="1" thickBot="1" x14ac:dyDescent="0.3">
      <c r="A11" s="194"/>
      <c r="B11" s="82"/>
      <c r="C11" s="194"/>
      <c r="D11" s="53"/>
      <c r="E11" s="96" t="str">
        <f>IF(Tartalom!G3=1,'Nyelv old'!$E$38,IF(Tartalom!G3=2,'Nyelv old'!$F$38,IF(Tartalom!G3=3,'Nyelv old'!$G$38,'Nyelv old'!$H$38)))</f>
        <v xml:space="preserve"> </v>
      </c>
    </row>
    <row r="12" spans="1:7" s="61" customFormat="1" ht="25.5" x14ac:dyDescent="0.2">
      <c r="A12" s="102" t="str">
        <f>IF(Tartalom!$G$3=1,'Nyelv old'!$E$18,IF(Tartalom!$G$3=2,'Nyelv old'!$F$18,IF(Tartalom!$G$3=3,'Nyelv old'!$G$18,'Nyelv old'!$H$18)))</f>
        <v>Sorszám</v>
      </c>
      <c r="B12" s="414" t="str">
        <f>IF(Tartalom!$G$3=1,'Nyelv old'!$E$19,IF(Tartalom!$G$3=2,'Nyelv old'!$F$19,IF(Tartalom!$G$3=3,'Nyelv old'!$G$19,'Nyelv old'!$H$19)))</f>
        <v>A tétel megnevezése</v>
      </c>
      <c r="C12" s="429" t="str">
        <f>IF(Tartalom!$G$3=1,'Nyelv old'!$E$20,IF(Tartalom!$G$3=2,'Nyelv old'!$F$20,IF(Tartalom!$G$3=3,'Nyelv old'!$G$20,'Nyelv old'!$H$20)))</f>
        <v>Előző év</v>
      </c>
      <c r="D12" s="103" t="str">
        <f>IF(Tartalom!$G$3=1,'Nyelv old'!$E$21,IF(Tartalom!$G$3=2,'Nyelv old'!$F$21,IF(Tartalom!$G$3=3,'Nyelv old'!$G$21,'Nyelv old'!$H$21)))</f>
        <v>Előző év(ek) módosításai</v>
      </c>
      <c r="E12" s="104" t="str">
        <f>IF(Tartalom!$G$3=1,'Nyelv old'!$E$22,IF(Tartalom!$G$3=2,'Nyelv old'!$F$22,IF(Tartalom!$G$3=3,'Nyelv old'!$G$22,'Nyelv old'!$H$22)))</f>
        <v>Tárgyév</v>
      </c>
    </row>
    <row r="13" spans="1:7" s="61" customFormat="1" ht="19.5" customHeight="1" thickBot="1" x14ac:dyDescent="0.25">
      <c r="A13" s="428" t="s">
        <v>278</v>
      </c>
      <c r="B13" s="427" t="s">
        <v>279</v>
      </c>
      <c r="C13" s="427" t="s">
        <v>280</v>
      </c>
      <c r="D13" s="427" t="s">
        <v>281</v>
      </c>
      <c r="E13" s="426" t="s">
        <v>282</v>
      </c>
    </row>
    <row r="14" spans="1:7" ht="19.5" customHeight="1" x14ac:dyDescent="0.25">
      <c r="A14" s="431">
        <v>1</v>
      </c>
      <c r="B14" s="469" t="str">
        <f>IF(Tartalom!$G$3=1,'Nyelv old'!A236,IF(Tartalom!$G$3=2,'Nyelv old'!B236,IF(Tartalom!$G$3=3,'Nyelv old'!C236,'Nyelv old'!D236)))</f>
        <v>I.   Értékesítés nettó árbevétele</v>
      </c>
      <c r="C14" s="468">
        <f>Import_O!D5</f>
        <v>0</v>
      </c>
      <c r="D14" s="468">
        <f>Import_O!E5</f>
        <v>0</v>
      </c>
      <c r="E14" s="467">
        <f>Import_O!F5</f>
        <v>0</v>
      </c>
      <c r="F14" s="150"/>
    </row>
    <row r="15" spans="1:7" ht="19.5" customHeight="1" x14ac:dyDescent="0.25">
      <c r="A15" s="112">
        <v>2</v>
      </c>
      <c r="B15" s="406" t="str">
        <f>IF(Tartalom!$G$3=1,'Nyelv old'!A237,IF(Tartalom!$G$3=2,'Nyelv old'!B237,IF(Tartalom!$G$3=3,'Nyelv old'!C237,'Nyelv old'!D237)))</f>
        <v>II.  Aktivált saját teljesítmények értéke</v>
      </c>
      <c r="C15" s="472">
        <f>Import_O!D8</f>
        <v>0</v>
      </c>
      <c r="D15" s="472">
        <f>Import_O!E8</f>
        <v>0</v>
      </c>
      <c r="E15" s="471">
        <f>Import_O!F8</f>
        <v>0</v>
      </c>
      <c r="F15" s="150"/>
    </row>
    <row r="16" spans="1:7" ht="19.5" customHeight="1" x14ac:dyDescent="0.25">
      <c r="A16" s="112">
        <v>3</v>
      </c>
      <c r="B16" s="406" t="str">
        <f>IF(Tartalom!$G$3=1,'Nyelv old'!A238,IF(Tartalom!$G$3=2,'Nyelv old'!B238,IF(Tartalom!$G$3=3,'Nyelv old'!C238,'Nyelv old'!D238)))</f>
        <v>III. Egyéb bevételek</v>
      </c>
      <c r="C16" s="472">
        <f>Import_O!D9</f>
        <v>0</v>
      </c>
      <c r="D16" s="472">
        <f>Import_O!E9</f>
        <v>0</v>
      </c>
      <c r="E16" s="471">
        <f>Import_O!F9</f>
        <v>0</v>
      </c>
      <c r="F16" s="150"/>
    </row>
    <row r="17" spans="1:6" ht="19.5" customHeight="1" x14ac:dyDescent="0.25">
      <c r="A17" s="112">
        <v>4</v>
      </c>
      <c r="B17" s="406" t="str">
        <f>IF(Tartalom!$G$3=1,'Nyelv old'!A239,IF(Tartalom!$G$3=2,'Nyelv old'!B239,IF(Tartalom!$G$3=3,'Nyelv old'!C239,'Nyelv old'!D239)))</f>
        <v xml:space="preserve">      III. sorból: visszaírt értékvesztés</v>
      </c>
      <c r="C17" s="472">
        <f>Import_O!D10</f>
        <v>0</v>
      </c>
      <c r="D17" s="472">
        <f>Import_O!E10</f>
        <v>0</v>
      </c>
      <c r="E17" s="471">
        <f>Import_O!F10</f>
        <v>0</v>
      </c>
      <c r="F17" s="150"/>
    </row>
    <row r="18" spans="1:6" ht="19.5" customHeight="1" x14ac:dyDescent="0.25">
      <c r="A18" s="112">
        <v>5</v>
      </c>
      <c r="B18" s="406" t="str">
        <f>IF(Tartalom!$G$3=1,'Nyelv old'!A240,IF(Tartalom!$G$3=2,'Nyelv old'!B240,IF(Tartalom!$G$3=3,'Nyelv old'!C240,'Nyelv old'!D240)))</f>
        <v>IV. Anyagjellegű ráfordítások</v>
      </c>
      <c r="C18" s="472">
        <f>Import_O!D16</f>
        <v>0</v>
      </c>
      <c r="D18" s="472">
        <f>Import_O!E16</f>
        <v>0</v>
      </c>
      <c r="E18" s="471">
        <f>Import_O!F16</f>
        <v>0</v>
      </c>
      <c r="F18" s="150"/>
    </row>
    <row r="19" spans="1:6" ht="19.5" customHeight="1" x14ac:dyDescent="0.25">
      <c r="A19" s="112">
        <v>6</v>
      </c>
      <c r="B19" s="406" t="str">
        <f>IF(Tartalom!$G$3=1,'Nyelv old'!A241,IF(Tartalom!$G$3=2,'Nyelv old'!B241,IF(Tartalom!$G$3=3,'Nyelv old'!C241,'Nyelv old'!D241)))</f>
        <v>V.  Személyi jellegű ráfordítások</v>
      </c>
      <c r="C19" s="472">
        <f>Import_O!D20</f>
        <v>0</v>
      </c>
      <c r="D19" s="472">
        <f>Import_O!E20</f>
        <v>0</v>
      </c>
      <c r="E19" s="471">
        <f>Import_O!F20</f>
        <v>0</v>
      </c>
      <c r="F19" s="150"/>
    </row>
    <row r="20" spans="1:6" ht="19.5" customHeight="1" x14ac:dyDescent="0.25">
      <c r="A20" s="112">
        <v>7</v>
      </c>
      <c r="B20" s="406" t="str">
        <f>IF(Tartalom!$G$3=1,'Nyelv old'!A242,IF(Tartalom!$G$3=2,'Nyelv old'!B242,IF(Tartalom!$G$3=3,'Nyelv old'!C242,'Nyelv old'!D242)))</f>
        <v>VI. Értékcsökkenési leírás</v>
      </c>
      <c r="C20" s="472">
        <f>Import_O!D21</f>
        <v>0</v>
      </c>
      <c r="D20" s="472">
        <f>Import_O!E21</f>
        <v>0</v>
      </c>
      <c r="E20" s="471">
        <f>Import_O!F21</f>
        <v>0</v>
      </c>
      <c r="F20" s="150"/>
    </row>
    <row r="21" spans="1:6" ht="19.5" customHeight="1" x14ac:dyDescent="0.25">
      <c r="A21" s="112">
        <v>8</v>
      </c>
      <c r="B21" s="406" t="str">
        <f>IF(Tartalom!$G$3=1,'Nyelv old'!A243,IF(Tartalom!$G$3=2,'Nyelv old'!B243,IF(Tartalom!$G$3=3,'Nyelv old'!C243,'Nyelv old'!D243)))</f>
        <v>VII.Egyéb ráfordítások</v>
      </c>
      <c r="C21" s="472">
        <f>Import_O!D22</f>
        <v>0</v>
      </c>
      <c r="D21" s="472">
        <f>Import_O!E22</f>
        <v>0</v>
      </c>
      <c r="E21" s="471">
        <f>Import_O!F22</f>
        <v>0</v>
      </c>
      <c r="F21" s="150"/>
    </row>
    <row r="22" spans="1:6" ht="19.5" customHeight="1" x14ac:dyDescent="0.25">
      <c r="A22" s="112">
        <v>9</v>
      </c>
      <c r="B22" s="406" t="str">
        <f>IF(Tartalom!$G$3=1,'Nyelv old'!A244,IF(Tartalom!$G$3=2,'Nyelv old'!B244,IF(Tartalom!$G$3=3,'Nyelv old'!C244,'Nyelv old'!D244)))</f>
        <v xml:space="preserve">      VII. sorból: visszaírt értékvesztés</v>
      </c>
      <c r="C22" s="472">
        <f>Import_O!D23</f>
        <v>0</v>
      </c>
      <c r="D22" s="472">
        <f>Import_O!E23</f>
        <v>0</v>
      </c>
      <c r="E22" s="471">
        <f>Import_O!F23</f>
        <v>0</v>
      </c>
      <c r="F22" s="150"/>
    </row>
    <row r="23" spans="1:6" ht="19.5" customHeight="1" x14ac:dyDescent="0.25">
      <c r="A23" s="112">
        <v>10</v>
      </c>
      <c r="B23" s="409" t="str">
        <f>IF(Tartalom!$G$3=1,'Nyelv old'!A245,IF(Tartalom!$G$3=2,'Nyelv old'!B245,IF(Tartalom!$G$3=3,'Nyelv old'!C245,'Nyelv old'!D245)))</f>
        <v>A. ÜZEMI (ÜZLETI) TEVÉKENYSÉG EREDMÉNYE (I.+II.±III.-IV.-V.-VI.-VII.)</v>
      </c>
      <c r="C23" s="473">
        <f>Import_O!D24</f>
        <v>0</v>
      </c>
      <c r="D23" s="473">
        <f>Import_O!E24</f>
        <v>0</v>
      </c>
      <c r="E23" s="470">
        <f>Import_O!F24</f>
        <v>0</v>
      </c>
      <c r="F23" s="150"/>
    </row>
    <row r="24" spans="1:6" ht="19.5" customHeight="1" x14ac:dyDescent="0.25">
      <c r="A24" s="112">
        <v>11</v>
      </c>
      <c r="B24" s="406" t="str">
        <f>IF(Tartalom!$G$3=1,'Nyelv old'!A246,IF(Tartalom!$G$3=2,'Nyelv old'!B246,IF(Tartalom!$G$3=3,'Nyelv old'!C246,'Nyelv old'!D246)))</f>
        <v>VIII. Pénzügyi műveletek bevételei</v>
      </c>
      <c r="C24" s="472">
        <f>Import_O!D35</f>
        <v>0</v>
      </c>
      <c r="D24" s="472">
        <f>Import_O!E35</f>
        <v>0</v>
      </c>
      <c r="E24" s="471">
        <f>Import_O!F35</f>
        <v>0</v>
      </c>
      <c r="F24" s="150"/>
    </row>
    <row r="25" spans="1:6" ht="19.5" customHeight="1" x14ac:dyDescent="0.25">
      <c r="A25" s="112">
        <v>12</v>
      </c>
      <c r="B25" s="406" t="str">
        <f>IF(Tartalom!$G$3=1,'Nyelv old'!A247,IF(Tartalom!$G$3=2,'Nyelv old'!B247,IF(Tartalom!$G$3=3,'Nyelv old'!C247,'Nyelv old'!D247)))</f>
        <v xml:space="preserve">      VIII. sorból: értékelési különbözet</v>
      </c>
      <c r="C25" s="472">
        <f>Import_O!D34</f>
        <v>0</v>
      </c>
      <c r="D25" s="472">
        <f>Import_O!E34</f>
        <v>0</v>
      </c>
      <c r="E25" s="471">
        <f>Import_O!F34</f>
        <v>0</v>
      </c>
      <c r="F25" s="150"/>
    </row>
    <row r="26" spans="1:6" ht="19.5" customHeight="1" x14ac:dyDescent="0.25">
      <c r="A26" s="112">
        <v>13</v>
      </c>
      <c r="B26" s="406" t="str">
        <f>IF(Tartalom!$G$3=1,'Nyelv old'!A248,IF(Tartalom!$G$3=2,'Nyelv old'!B248,IF(Tartalom!$G$3=3,'Nyelv old'!C248,'Nyelv old'!D248)))</f>
        <v>IX.  Pénzügyi műveletek ráfordításai</v>
      </c>
      <c r="C26" s="472">
        <f>Import_O!D45</f>
        <v>0</v>
      </c>
      <c r="D26" s="472">
        <f>Import_O!E45</f>
        <v>0</v>
      </c>
      <c r="E26" s="471">
        <f>Import_O!F45</f>
        <v>0</v>
      </c>
      <c r="F26" s="150"/>
    </row>
    <row r="27" spans="1:6" ht="19.5" customHeight="1" x14ac:dyDescent="0.25">
      <c r="A27" s="112">
        <v>14</v>
      </c>
      <c r="B27" s="406" t="str">
        <f>IF(Tartalom!$G$3=1,'Nyelv old'!A249,IF(Tartalom!$G$3=2,'Nyelv old'!B249,IF(Tartalom!$G$3=3,'Nyelv old'!C249,'Nyelv old'!D249)))</f>
        <v xml:space="preserve">      IX. sorból: értékelési különbözet</v>
      </c>
      <c r="C27" s="472">
        <f>Import_O!D44</f>
        <v>0</v>
      </c>
      <c r="D27" s="472">
        <f>Import_O!E44</f>
        <v>0</v>
      </c>
      <c r="E27" s="471">
        <f>Import_O!F44</f>
        <v>0</v>
      </c>
      <c r="F27" s="150"/>
    </row>
    <row r="28" spans="1:6" ht="19.5" customHeight="1" x14ac:dyDescent="0.25">
      <c r="A28" s="112">
        <v>15</v>
      </c>
      <c r="B28" s="193" t="str">
        <f>IF(Tartalom!$G$3=1,'Nyelv old'!A250,IF(Tartalom!$G$3=2,'Nyelv old'!B250,IF(Tartalom!$G$3=3,'Nyelv old'!C250,'Nyelv old'!D250)))</f>
        <v>B. PÉNZÜGYI MŰVELETEK EREDMÉNYE (VIII.-IX.)</v>
      </c>
      <c r="C28" s="473">
        <f>Import_O!D46</f>
        <v>0</v>
      </c>
      <c r="D28" s="473">
        <f>Import_O!E46</f>
        <v>0</v>
      </c>
      <c r="E28" s="470">
        <f>Import_O!F46</f>
        <v>0</v>
      </c>
      <c r="F28" s="150"/>
    </row>
    <row r="29" spans="1:6" ht="19.5" customHeight="1" x14ac:dyDescent="0.25">
      <c r="A29" s="112">
        <v>16</v>
      </c>
      <c r="B29" s="193" t="str">
        <f>IF(Tartalom!$G$3=1,'Nyelv old'!A255,IF(Tartalom!$G$3=2,'Nyelv old'!B255,IF(Tartalom!$G$3=3,'Nyelv old'!C255,'Nyelv old'!D255)))</f>
        <v>C. ADÓZÁS ELŐTTI EREDMÉNY (±A.±B.)</v>
      </c>
      <c r="C29" s="473">
        <f>Import_O!D47</f>
        <v>0</v>
      </c>
      <c r="D29" s="473">
        <f>Import_O!E47</f>
        <v>0</v>
      </c>
      <c r="E29" s="470">
        <f>Import_O!F47</f>
        <v>0</v>
      </c>
      <c r="F29" s="150"/>
    </row>
    <row r="30" spans="1:6" ht="19.5" customHeight="1" x14ac:dyDescent="0.25">
      <c r="A30" s="112">
        <v>17</v>
      </c>
      <c r="B30" s="406" t="str">
        <f>IF(Tartalom!$G$3=1,'Nyelv old'!A256,IF(Tartalom!$G$3=2,'Nyelv old'!B256,IF(Tartalom!$G$3=3,'Nyelv old'!C256,'Nyelv old'!D256)))</f>
        <v>X. Adófizetési kötelezettség</v>
      </c>
      <c r="C30" s="472">
        <f>Import_O!D48</f>
        <v>0</v>
      </c>
      <c r="D30" s="472">
        <f>Import_O!E48</f>
        <v>0</v>
      </c>
      <c r="E30" s="471">
        <f>Import_O!F48</f>
        <v>0</v>
      </c>
      <c r="F30" s="150"/>
    </row>
    <row r="31" spans="1:6" ht="19.5" customHeight="1" thickBot="1" x14ac:dyDescent="0.3">
      <c r="A31" s="121">
        <v>18</v>
      </c>
      <c r="B31" s="459" t="str">
        <f>IF(Tartalom!$G$3=1,'Nyelv old'!A257,IF(Tartalom!$G$3=2,'Nyelv old'!B257,IF(Tartalom!$G$3=3,'Nyelv old'!C257,'Nyelv old'!D257)))</f>
        <v>D. ADÓZOTT EREDMÉNY (±C.-X.)</v>
      </c>
      <c r="C31" s="474">
        <f>Import_O!D49</f>
        <v>0</v>
      </c>
      <c r="D31" s="474">
        <f>Import_O!E49</f>
        <v>0</v>
      </c>
      <c r="E31" s="142">
        <f>Import_O!F49</f>
        <v>0</v>
      </c>
      <c r="F31" s="150"/>
    </row>
    <row r="32" spans="1:6" ht="19.5" customHeight="1" x14ac:dyDescent="0.3">
      <c r="A32" s="40"/>
      <c r="B32" s="40"/>
      <c r="C32" s="40"/>
      <c r="D32" s="40"/>
      <c r="E32" s="40"/>
    </row>
    <row r="33" spans="1:5" ht="19.5" customHeight="1" x14ac:dyDescent="0.3">
      <c r="A33" s="40"/>
      <c r="B33" s="40"/>
      <c r="C33" s="40"/>
      <c r="D33" s="40"/>
      <c r="E33" s="40"/>
    </row>
    <row r="34" spans="1:5" ht="19.5" customHeight="1" x14ac:dyDescent="0.3">
      <c r="A34" s="40"/>
      <c r="B34" s="40"/>
      <c r="C34" s="40"/>
      <c r="D34" s="196"/>
      <c r="E34" s="40"/>
    </row>
    <row r="35" spans="1:5" ht="19.5" customHeight="1" x14ac:dyDescent="0.3">
      <c r="A35" s="8" t="str">
        <f>IF(Tartalom!$G$3=1,'Nyelv old'!$E$10,IF(Tartalom!$G$3=2,'Nyelv old'!$F$10,IF(Tartalom!$G$3=3,'Nyelv old'!$G$10,'Nyelv old'!$H$10)))</f>
        <v xml:space="preserve">,  </v>
      </c>
      <c r="B35" s="194"/>
      <c r="C35" s="40"/>
      <c r="D35" s="197"/>
      <c r="E35" s="40"/>
    </row>
    <row r="36" spans="1:5" ht="19.5" customHeight="1" x14ac:dyDescent="0.3">
      <c r="A36" s="40"/>
      <c r="B36" s="40"/>
      <c r="C36" s="198"/>
      <c r="D36" s="79" t="str">
        <f>IF(Tartalom!$G$3=1,'Nyelv old'!E8,IF(Tartalom!$G$3=2,'Nyelv old'!F8,IF(Tartalom!$G$3=3,'Nyelv old'!G8,'Nyelv old'!H8)))</f>
        <v>a vállalkozás vezetője</v>
      </c>
      <c r="E36" s="198"/>
    </row>
    <row r="37" spans="1:5" ht="19.5" customHeight="1" x14ac:dyDescent="0.3">
      <c r="A37" s="40"/>
      <c r="B37" s="40"/>
      <c r="C37" s="199"/>
      <c r="D37" s="79" t="str">
        <f>IF(Tartalom!$G$3=1,'Nyelv old'!E9,IF(Tartalom!$G$3=2,'Nyelv old'!F9,IF(Tartalom!$G$3=3,'Nyelv old'!G9,'Nyelv old'!H9)))</f>
        <v>(képviselője)</v>
      </c>
      <c r="E37" s="199"/>
    </row>
    <row r="38" spans="1:5" ht="16.5" x14ac:dyDescent="0.3">
      <c r="A38" s="31"/>
      <c r="B38" s="31"/>
      <c r="C38" s="31"/>
      <c r="D38" s="31"/>
      <c r="E38" s="31"/>
    </row>
  </sheetData>
  <mergeCells count="7">
    <mergeCell ref="A10:B10"/>
    <mergeCell ref="D4:E4"/>
    <mergeCell ref="C1:E3"/>
    <mergeCell ref="A8:E8"/>
    <mergeCell ref="A9:E9"/>
    <mergeCell ref="A7:E7"/>
    <mergeCell ref="C5:E5"/>
  </mergeCells>
  <phoneticPr fontId="0" type="noConversion"/>
  <hyperlinks>
    <hyperlink ref="F1" location="TARTALOM!A1" display="TARTALOM!A1"/>
  </hyperlinks>
  <pageMargins left="0.74803149606299213" right="0.74803149606299213" top="0.98425196850393704" bottom="0.98425196850393704" header="0.51181102362204722" footer="0.51181102362204722"/>
  <pageSetup paperSize="9" scale="97" orientation="portrait" r:id="rId1"/>
  <headerFooter alignWithMargins="0">
    <oddFooter>&amp;L&amp;"Arial Narrow,Normál"&amp;10  AuditBeszámoló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29</vt:i4>
      </vt:variant>
      <vt:variant>
        <vt:lpstr>Névvel ellátott tartományok</vt:lpstr>
      </vt:variant>
      <vt:variant>
        <vt:i4>25</vt:i4>
      </vt:variant>
    </vt:vector>
  </HeadingPairs>
  <TitlesOfParts>
    <vt:vector size="54" baseType="lpstr">
      <vt:lpstr>Tartalom</vt:lpstr>
      <vt:lpstr>B-03-02</vt:lpstr>
      <vt:lpstr>B-03-03</vt:lpstr>
      <vt:lpstr>B-03-04</vt:lpstr>
      <vt:lpstr>B-03-05</vt:lpstr>
      <vt:lpstr>B-03-06</vt:lpstr>
      <vt:lpstr>B-03-07</vt:lpstr>
      <vt:lpstr>B-03-08</vt:lpstr>
      <vt:lpstr>B-03-09</vt:lpstr>
      <vt:lpstr>B-03-10</vt:lpstr>
      <vt:lpstr>B-03-11</vt:lpstr>
      <vt:lpstr>B-04-01</vt:lpstr>
      <vt:lpstr>B-04-02</vt:lpstr>
      <vt:lpstr>B-04-03</vt:lpstr>
      <vt:lpstr>B-04-04</vt:lpstr>
      <vt:lpstr>B-04-05</vt:lpstr>
      <vt:lpstr>B-04-06</vt:lpstr>
      <vt:lpstr>B-04-07</vt:lpstr>
      <vt:lpstr>B-04-08</vt:lpstr>
      <vt:lpstr>B-04-09</vt:lpstr>
      <vt:lpstr>B-04-10</vt:lpstr>
      <vt:lpstr>B-04-11</vt:lpstr>
      <vt:lpstr>Nyelv</vt:lpstr>
      <vt:lpstr>Nyelv old</vt:lpstr>
      <vt:lpstr>Alapa</vt:lpstr>
      <vt:lpstr>Import_M</vt:lpstr>
      <vt:lpstr>Import_O</vt:lpstr>
      <vt:lpstr>Import_F</vt:lpstr>
      <vt:lpstr>Import_FK</vt:lpstr>
      <vt:lpstr>'B-03-04'!Nyomtatási_cím</vt:lpstr>
      <vt:lpstr>'B-03-05'!Nyomtatási_cím</vt:lpstr>
      <vt:lpstr>'B-03-06'!Nyomtatási_cím</vt:lpstr>
      <vt:lpstr>'B-03-02'!Nyomtatási_terület</vt:lpstr>
      <vt:lpstr>'B-03-03'!Nyomtatási_terület</vt:lpstr>
      <vt:lpstr>'B-03-04'!Nyomtatási_terület</vt:lpstr>
      <vt:lpstr>'B-03-05'!Nyomtatási_terület</vt:lpstr>
      <vt:lpstr>'B-03-06'!Nyomtatási_terület</vt:lpstr>
      <vt:lpstr>'B-03-07'!Nyomtatási_terület</vt:lpstr>
      <vt:lpstr>'B-03-08'!Nyomtatási_terület</vt:lpstr>
      <vt:lpstr>'B-03-09'!Nyomtatási_terület</vt:lpstr>
      <vt:lpstr>'B-03-10'!Nyomtatási_terület</vt:lpstr>
      <vt:lpstr>'B-03-11'!Nyomtatási_terület</vt:lpstr>
      <vt:lpstr>'B-04-01'!Nyomtatási_terület</vt:lpstr>
      <vt:lpstr>'B-04-02'!Nyomtatási_terület</vt:lpstr>
      <vt:lpstr>'B-04-03'!Nyomtatási_terület</vt:lpstr>
      <vt:lpstr>'B-04-04'!Nyomtatási_terület</vt:lpstr>
      <vt:lpstr>'B-04-05'!Nyomtatási_terület</vt:lpstr>
      <vt:lpstr>'B-04-06'!Nyomtatási_terület</vt:lpstr>
      <vt:lpstr>'B-04-07'!Nyomtatási_terület</vt:lpstr>
      <vt:lpstr>'B-04-08'!Nyomtatási_terület</vt:lpstr>
      <vt:lpstr>'B-04-09'!Nyomtatási_terület</vt:lpstr>
      <vt:lpstr>'B-04-10'!Nyomtatási_terület</vt:lpstr>
      <vt:lpstr>'B-04-11'!Nyomtatási_terület</vt:lpstr>
      <vt:lpstr>Tartalom!Nyomtatási_terület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Nyirati Ferenc</dc:creator>
  <dc:description>v.1.18.3.0.0#2018-08-28</dc:description>
  <cp:lastModifiedBy>Nyirati Ferenc</cp:lastModifiedBy>
  <cp:revision>1</cp:revision>
  <cp:lastPrinted>2016-10-19T14:26:43Z</cp:lastPrinted>
  <dcterms:created xsi:type="dcterms:W3CDTF">2001-01-09T20:44:33Z</dcterms:created>
  <dcterms:modified xsi:type="dcterms:W3CDTF">2018-08-22T09:07:27Z</dcterms:modified>
</cp:coreProperties>
</file>