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DA\NYILV\DKF\2021\2021....köv\"/>
    </mc:Choice>
  </mc:AlternateContent>
  <bookViews>
    <workbookView xWindow="90" yWindow="420" windowWidth="15480" windowHeight="6990"/>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Alapa" sheetId="3" r:id="rId10"/>
  </sheets>
  <externalReferences>
    <externalReference r:id="rId11"/>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Database">[1]Tartalomj.!$A$1:$D$108</definedName>
    <definedName name="MPR">#REF!</definedName>
    <definedName name="nyomtat">#REF!</definedName>
    <definedName name="Print_Area" localSheetId="1">'HIPA-00'!$A$1:$E$37</definedName>
    <definedName name="Print_Area" localSheetId="2">'HIPA-01'!$A$8:$E$50</definedName>
    <definedName name="Print_Area" localSheetId="3">'HIPA-02'!$A$1:$E$48</definedName>
    <definedName name="Print_Area" localSheetId="4">'HIPA-03'!$A$1:$H$29</definedName>
    <definedName name="Print_Area" localSheetId="5">'HIPA-04'!$A$1:$E$38</definedName>
    <definedName name="Print_Area" localSheetId="6">'HIPA-05'!$A$1:$N$56</definedName>
    <definedName name="Print_Area" localSheetId="7">INNOV!$A$1:$F$20</definedName>
    <definedName name="Print_Area" localSheetId="8">REHAB!$A$1:$I$20</definedName>
    <definedName name="Print_Area" localSheetId="0">Tartalom!$A$1:$D$36</definedName>
    <definedName name="Print_Titles" localSheetId="4">'HIPA-03'!$1:$11</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D12" i="18" l="1"/>
  <c r="AA2" i="8" l="1"/>
  <c r="E55" i="76" l="1"/>
  <c r="H55" i="76" l="1"/>
  <c r="D56" i="76"/>
  <c r="V2" i="76"/>
  <c r="D52" i="76" s="1"/>
  <c r="D51" i="76"/>
  <c r="D43" i="8"/>
  <c r="C45" i="8" s="1"/>
  <c r="D45" i="8" s="1"/>
  <c r="D42" i="8"/>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E23" i="76"/>
  <c r="D32" i="17"/>
  <c r="D37" i="17" s="1"/>
  <c r="E19" i="10"/>
  <c r="E18" i="10"/>
  <c r="E17" i="10"/>
  <c r="E16" i="10"/>
  <c r="E15" i="10"/>
  <c r="D16" i="10"/>
  <c r="D15" i="10"/>
  <c r="D21" i="10"/>
  <c r="D25" i="17"/>
  <c r="D15" i="9" s="1"/>
  <c r="D14" i="9" s="1"/>
  <c r="C25" i="17"/>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s="1"/>
  <c r="A5" i="76"/>
  <c r="A4" i="76"/>
  <c r="A7" i="20"/>
  <c r="F10" i="18"/>
  <c r="H5" i="18"/>
  <c r="A5" i="18"/>
  <c r="A4" i="18"/>
  <c r="A6" i="20"/>
  <c r="H18" i="18"/>
  <c r="G18" i="18"/>
  <c r="E20" i="18"/>
  <c r="C20" i="18"/>
  <c r="D20" i="18" s="1"/>
  <c r="D15" i="18"/>
  <c r="F15" i="18"/>
  <c r="D16" i="18"/>
  <c r="F16" i="18"/>
  <c r="D17" i="18"/>
  <c r="D14" i="18"/>
  <c r="F14" i="18"/>
  <c r="F5" i="18"/>
  <c r="F4" i="18"/>
  <c r="D17" i="8"/>
  <c r="D16" i="8"/>
  <c r="D15" i="8"/>
  <c r="D10" i="17"/>
  <c r="E5" i="17"/>
  <c r="D5" i="17"/>
  <c r="A5" i="17"/>
  <c r="D4" i="17"/>
  <c r="A4" i="17"/>
  <c r="C10" i="13"/>
  <c r="B14" i="13" s="1"/>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L35" i="76"/>
  <c r="D14" i="10"/>
  <c r="E14" i="10"/>
  <c r="H34" i="76"/>
  <c r="J35" i="76"/>
  <c r="D13" i="8" l="1"/>
  <c r="I34" i="76"/>
  <c r="D25" i="11"/>
  <c r="D26" i="11" s="1"/>
  <c r="G34" i="76"/>
  <c r="E34" i="76"/>
  <c r="I24" i="76"/>
  <c r="D23" i="11"/>
  <c r="D24" i="11" s="1"/>
  <c r="E24" i="76"/>
  <c r="D35" i="76"/>
  <c r="C37" i="76" s="1"/>
  <c r="C25" i="10"/>
  <c r="C28" i="10"/>
  <c r="C36" i="76" l="1"/>
  <c r="D34" i="76"/>
  <c r="D24" i="76"/>
  <c r="G25" i="10"/>
  <c r="D25" i="10"/>
  <c r="C26" i="10"/>
  <c r="C27" i="10" s="1"/>
  <c r="G28" i="10"/>
  <c r="D28" i="10"/>
  <c r="E28" i="10" s="1"/>
  <c r="D27" i="10" l="1"/>
  <c r="E27" i="10" s="1"/>
  <c r="G27" i="10"/>
  <c r="C29" i="10"/>
  <c r="H28" i="10"/>
  <c r="E25" i="10"/>
  <c r="D26" i="10"/>
  <c r="E26" i="10" s="1"/>
  <c r="G26" i="10"/>
  <c r="H25" i="10"/>
  <c r="H26" i="10" l="1"/>
  <c r="D29" i="10"/>
  <c r="H27" i="10"/>
  <c r="H29" i="10" l="1"/>
  <c r="E20" i="10" s="1"/>
  <c r="E21" i="10" s="1"/>
  <c r="D14" i="8" s="1"/>
  <c r="D18" i="8" s="1"/>
  <c r="D19" i="8" s="1"/>
  <c r="D17" i="13"/>
  <c r="D19" i="13" s="1"/>
  <c r="D20" i="13" s="1"/>
  <c r="C38" i="76" l="1"/>
  <c r="D20" i="8"/>
  <c r="D21" i="8"/>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E47" i="76" s="1"/>
  <c r="F49" i="76" l="1"/>
  <c r="E49" i="76"/>
  <c r="J48" i="76"/>
  <c r="K49" i="76"/>
  <c r="N47" i="76"/>
  <c r="L48" i="76"/>
  <c r="I48" i="76"/>
  <c r="I47" i="76"/>
  <c r="L49" i="76"/>
  <c r="I49" i="76"/>
  <c r="J47" i="76"/>
  <c r="K47" i="76"/>
  <c r="H48" i="76"/>
  <c r="M49" i="76"/>
  <c r="D22" i="8"/>
  <c r="D24" i="8" s="1"/>
  <c r="N49" i="76"/>
  <c r="N48" i="76"/>
  <c r="K48" i="76"/>
  <c r="M48" i="76"/>
  <c r="H49" i="76"/>
  <c r="G49" i="76"/>
  <c r="G47" i="76"/>
  <c r="L47" i="76"/>
  <c r="G48" i="76"/>
  <c r="M47" i="76"/>
  <c r="H47" i="76"/>
  <c r="F47" i="76"/>
  <c r="J49" i="76"/>
  <c r="D42" i="76"/>
  <c r="D25" i="8" s="1"/>
  <c r="E48" i="76"/>
  <c r="F48" i="76"/>
  <c r="D26" i="8" l="1"/>
  <c r="D27" i="8" s="1"/>
  <c r="D47" i="76"/>
  <c r="D49" i="76"/>
  <c r="D48" i="76"/>
  <c r="D29" i="8" l="1"/>
  <c r="D28" i="8"/>
  <c r="D30" i="8"/>
  <c r="D31" i="8" l="1"/>
  <c r="D35" i="8" s="1"/>
  <c r="D47" i="8"/>
  <c r="D34" i="8"/>
  <c r="D46" i="8" s="1"/>
  <c r="D33" i="8"/>
  <c r="D32" i="8" l="1"/>
  <c r="D36" i="8" s="1"/>
</calcChain>
</file>

<file path=xl/comments1.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1" shapeId="0">
      <text>
        <r>
          <rPr>
            <sz val="9"/>
            <color indexed="81"/>
            <rFont val="Tahoma"/>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indexed="81"/>
            <rFont val="Tahoma"/>
            <family val="2"/>
            <charset val="238"/>
          </rPr>
          <t>megelőző adóévben</t>
        </r>
        <r>
          <rPr>
            <sz val="9"/>
            <color indexed="81"/>
            <rFont val="Tahoma"/>
            <family val="2"/>
            <charset val="238"/>
          </rPr>
          <t xml:space="preserve"> az éves szinten számított </t>
        </r>
        <r>
          <rPr>
            <b/>
            <sz val="9"/>
            <color indexed="81"/>
            <rFont val="Tahoma"/>
            <family val="2"/>
            <charset val="238"/>
          </rPr>
          <t>nettó árbevétele a 100 millió forintot meghaladta</t>
        </r>
        <r>
          <rPr>
            <sz val="9"/>
            <color indexed="81"/>
            <rFont val="Tahoma"/>
            <family val="2"/>
            <charset val="238"/>
          </rPr>
          <t xml:space="preserve">, az adóévre megfizetett iparűzési adóelőleget az adóévi várható fizetendő adó összegére ki kell egészítenie.
</t>
        </r>
      </text>
    </comment>
  </commentList>
</comments>
</file>

<file path=xl/comments2.xml><?xml version="1.0" encoding="utf-8"?>
<comments xmlns="http://schemas.openxmlformats.org/spreadsheetml/2006/main">
  <authors>
    <author>kriszti</author>
  </authors>
  <commentList>
    <comment ref="B16" authorId="0"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3.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4.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<sst xmlns="http://schemas.openxmlformats.org/spreadsheetml/2006/main" count="512" uniqueCount="364">
  <si>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</si>
  <si>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</si>
  <si>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</si>
  <si>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</si>
  <si>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</si>
  <si>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</si>
  <si>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</si>
  <si>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</si>
  <si>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</si>
  <si>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</si>
  <si>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</si>
  <si>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</si>
  <si>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</si>
  <si>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</si>
  <si>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</si>
  <si>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</si>
  <si>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</si>
  <si>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</si>
  <si>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</si>
  <si>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</si>
  <si>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</si>
  <si>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</si>
  <si>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</si>
  <si>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</si>
  <si>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</si>
  <si>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</si>
  <si>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</si>
  <si>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</si>
  <si>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</si>
  <si>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</si>
  <si>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</si>
  <si>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</si>
  <si>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</si>
  <si>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</si>
  <si>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</si>
  <si>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</si>
  <si>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</si>
  <si>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</si>
  <si>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</si>
  <si>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</si>
  <si>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</si>
  <si>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</si>
  <si>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</si>
  <si>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</si>
  <si>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</si>
  <si>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</si>
  <si>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</si>
  <si>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</si>
  <si>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</si>
  <si>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</si>
  <si>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</si>
  <si>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</si>
  <si>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</si>
  <si>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</si>
  <si>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</si>
  <si>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</si>
  <si>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</si>
  <si>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</si>
  <si>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</si>
  <si>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</si>
  <si>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</si>
  <si>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</si>
  <si>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</si>
  <si>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</si>
  <si>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</si>
  <si>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</si>
  <si>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</si>
  <si>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</si>
  <si>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</si>
  <si>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</si>
  <si>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</si>
  <si>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</si>
  <si>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</si>
  <si>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</si>
  <si>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</si>
  <si>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</si>
  <si>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</si>
  <si>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</si>
  <si>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</si>
  <si>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</si>
  <si>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</si>
  <si>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</si>
  <si>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</si>
  <si>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</si>
  <si>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</si>
  <si>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</si>
  <si>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</si>
  <si>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</si>
  <si>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</si>
  <si>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</si>
  <si>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</si>
  <si>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</si>
  <si>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</si>
  <si>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</si>
  <si>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</si>
  <si>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</si>
  <si>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</si>
  <si>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</si>
  <si>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</si>
  <si>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</si>
  <si>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</si>
  <si>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</si>
  <si>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</si>
  <si>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</si>
  <si>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</si>
  <si>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</si>
  <si>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</si>
  <si>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 xml:space="preserve">15. Az ideiglenes jellegű iparűzési tevékenység után az adóévben megfizetett és az önkormányzatnál levonható adóátalány összege.
</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</si>
  <si>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</si>
  <si>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</si>
  <si>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</si>
  <si>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</si>
  <si>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</si>
  <si>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</si>
  <si>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</si>
  <si>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</si>
  <si>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</si>
  <si>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</si>
  <si>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</si>
  <si>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</si>
  <si>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</si>
  <si>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</si>
  <si>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</si>
  <si>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</si>
  <si>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</si>
  <si>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</si>
  <si>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</si>
  <si>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</si>
  <si>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</si>
  <si>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</si>
  <si>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</si>
  <si>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</si>
  <si>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</si>
  <si>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</si>
  <si>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</si>
  <si>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</si>
  <si>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</si>
  <si>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</si>
  <si>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</si>
  <si>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</si>
  <si>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</si>
  <si>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</si>
  <si>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</si>
  <si>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</si>
  <si>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</si>
  <si>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</si>
  <si>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</si>
  <si>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</si>
  <si>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</si>
  <si>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</si>
  <si>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</si>
  <si>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</si>
  <si>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</si>
  <si>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</si>
  <si>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</si>
  <si>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</si>
  <si>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</si>
  <si>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</si>
  <si>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</si>
  <si>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</si>
  <si>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</si>
  <si>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</si>
  <si>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</si>
  <si>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</si>
  <si>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</si>
  <si>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</si>
  <si>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</si>
  <si>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 xml:space="preserve">   </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</si>
  <si>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</si>
  <si>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</si>
  <si>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</si>
  <si>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</si>
  <si>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</si>
  <si>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</si>
  <si>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</si>
  <si>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</si>
  <si>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</si>
  <si>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</si>
  <si>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</si>
  <si>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</si>
  <si>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</si>
  <si>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</si>
  <si>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</si>
  <si>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</si>
  <si>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</si>
  <si>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</si>
  <si>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</si>
  <si>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</si>
  <si>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</si>
  <si>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</si>
  <si>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</si>
  <si>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</si>
  <si>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</si>
  <si>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</si>
  <si>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</si>
  <si>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</si>
  <si>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</si>
  <si>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</si>
  <si>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</si>
  <si>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</si>
  <si>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</si>
  <si>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</si>
  <si>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</si>
  <si>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</si>
  <si>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</si>
  <si>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</si>
  <si>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</si>
  <si>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</si>
  <si>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</si>
  <si>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</si>
  <si>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</si>
  <si>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</si>
  <si>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</si>
  <si>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</si>
  <si>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</si>
  <si>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</si>
  <si>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</si>
  <si>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</si>
  <si>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</si>
  <si>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</si>
  <si>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</si>
  <si>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</si>
  <si>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</si>
  <si>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</si>
  <si>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</si>
  <si>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</si>
  <si>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</si>
  <si>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</si>
  <si>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</si>
  <si>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</si>
  <si>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</si>
  <si>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</si>
  <si>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</si>
  <si>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</si>
  <si>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</si>
  <si>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</si>
  <si>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</si>
  <si>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</si>
  <si>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t xml:space="preserve">15. Az ideiglenes jellegű iparűzési tevékenység után az adóévben megfizetett és az önkormányzatnál levonható adóátalány összege. (Htv. 40/A.§ (1) bek. a) pontja szerint)
</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</si>
  <si>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</si>
  <si>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</si>
  <si>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</si>
  <si>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</si>
  <si>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</si>
  <si>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</si>
  <si>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</si>
  <si>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</si>
  <si>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</si>
  <si>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</si>
  <si>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</si>
  <si>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</si>
  <si>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</si>
  <si>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</si>
  <si>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</si>
  <si>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</si>
  <si>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</si>
  <si>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</si>
  <si>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</si>
  <si>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</si>
  <si>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</si>
  <si>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7. Figyelembe vehető elábé és a közvetített szolgáltatások értékének együttes összege  [legfeljebb 500 M Ft nettó árbevételű adózó esetén: (1.+2.), 500 M Ft feletti  nettó árbevétel esetén: (3.+4+5+6.) ]</t>
  </si>
  <si>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</si>
  <si>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</si>
  <si>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</si>
  <si>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</si>
  <si>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</si>
  <si>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</si>
  <si>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</si>
  <si>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</si>
  <si>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</si>
  <si>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</si>
  <si>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</si>
  <si>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</si>
  <si>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</si>
  <si>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</si>
  <si>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</si>
  <si>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</si>
  <si>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</si>
  <si>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Az adóévben megfizetett ideiglenes jellegű tevékenység utáni adó (Htv. 40/A. § (1) bek.)</t>
  </si>
  <si>
    <t>A foglalkoztatás növeléséhez kapcsolódó adóalap-mentesség (növekménye után 1 millió forint/fő összeggel) (Htv. 39/D §-a szerint)</t>
  </si>
  <si>
    <t>A foglalkoztatás csökkentéséhez kapcsolódó adóalap-növekmény (Htv. 39/D § (6) bek. szerint)</t>
  </si>
  <si>
    <t>19. Adóelőlegre befizetett összeg</t>
  </si>
  <si>
    <t>ADÓELŐLEG:</t>
  </si>
  <si>
    <t>Tárgyévre befizetett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</si>
  <si>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</si>
  <si>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</si>
  <si>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</si>
  <si>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</si>
  <si>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</si>
  <si>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</si>
  <si>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</si>
  <si>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</si>
  <si>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</si>
  <si>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</si>
  <si>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</si>
  <si>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</si>
  <si>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</si>
  <si>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</si>
  <si>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</si>
  <si>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</si>
  <si>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</si>
  <si>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</si>
  <si>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</si>
  <si>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</si>
  <si>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</si>
  <si>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</si>
  <si>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</si>
  <si>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</si>
  <si>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</si>
  <si>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</si>
  <si>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</si>
  <si>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</si>
  <si>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</si>
  <si>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</si>
  <si>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</si>
  <si>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</si>
  <si>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</si>
  <si>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</si>
  <si>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</si>
  <si>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</si>
  <si>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</si>
  <si>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</si>
  <si>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</si>
  <si>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</si>
  <si>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</si>
  <si>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Ha a vállalkozó több önkormányzat illetékességi területén vagy külföldön végez állandó jellegű iparűzési tevékenységet, akkor az adó alapját - a tevékenység sajátosságaira leginkább jellemzően - a vállalkozónak kell a Htv. 3. számú mellékletben meghatározottak szerint megosztania. (Htv. 39. § (2) bek.)</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</si>
  <si>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</si>
  <si>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</si>
  <si>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</si>
  <si>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</si>
  <si>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</si>
  <si>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</si>
  <si>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</si>
  <si>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</si>
  <si>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</si>
  <si>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</si>
  <si>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</si>
  <si>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</si>
  <si>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</si>
  <si>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</si>
  <si>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</si>
  <si>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</si>
  <si>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</si>
  <si>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</si>
  <si>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</si>
  <si>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</si>
  <si>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</si>
  <si>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E56</t>
  </si>
  <si>
    <t>Feltöltési kötelezettség címén befizetett összeg</t>
  </si>
  <si>
    <t>HIPA-05'!A56</t>
  </si>
  <si>
    <t xml:space="preserve">     - Tárgyév március 15-ig megfizetett adóelőleg:</t>
  </si>
  <si>
    <t xml:space="preserve">     - Tárgyév szeptember 15-ig megfizetett adóelőleg:</t>
  </si>
  <si>
    <t>Tárgyév március 15-ig megfizetett adóelőleg:</t>
  </si>
  <si>
    <t>(201901.01-től megszűnt)</t>
  </si>
  <si>
    <t>HIPA-05 munkalapon a Székhely oszlopban a 25. sz. sortól kitöltendőek a zöld cellák:</t>
  </si>
  <si>
    <t>(2020. évi alapbér: 161.000,-Ft)</t>
  </si>
  <si>
    <t>57 Társasági adó törvény szerint elszámolható értékcsökkenés (Tárgyi eszközökre vonatkozó)</t>
  </si>
  <si>
    <t>KA-06</t>
  </si>
  <si>
    <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</si>
  <si>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</si>
  <si>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</si>
  <si>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*A 2020-as adóévben már nem kell a helyi iparűzési adó előlegét kiegészíteni, azaz feltölteni. Ez az eltérő üzleti éves adózókra is vonatkozik, akik adóéve a 2020. július 15-ét magában foglalja</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</si>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</sst>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t_-;\-* #,##0.00\ _F_t_-;_-* &quot;-&quot;??\ _F_t_-;_-@_-"/>
    <numFmt numFmtId="165" formatCode="#,##0_ ;[Red]\-#,##0\ "/>
    <numFmt numFmtId="166" formatCode="0.0%"/>
    <numFmt numFmtId="167" formatCode="_-* #,##0.00\ _F_t_._-;\-* #,##0.00\ _F_t_._-;_-* &quot;-&quot;??\ _F_t_._-;_-@_-"/>
    <numFmt numFmtId="168" formatCode="_-* #,##0\ _F_t_._-;\-* #,##0\ _F_t_._-;_-* &quot;-&quot;??\ _F_t_._-;_-@_-"/>
    <numFmt numFmtId="169" formatCode="0.0000%"/>
    <numFmt numFmtId="170" formatCode="0.0"/>
    <numFmt numFmtId="171" formatCode="0.00000%"/>
  </numFmts>
  <fonts count="53" x14ac:knownFonts="1">
    <font>
      <sz val="10"/>
      <name val="Arial"/>
      <charset val="238"/>
    </font>
    <font>
      <sz val="10"/>
      <name val="Arial"/>
      <family val="2"/>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
      <sz val="11"/>
      <color rgb="FFFFFFFF"/>
      <name val="Calibri"/>
      <family val="2"/>
      <charset val="238"/>
      <scheme val="minor"/>
    </font>
    <font>
      <sz val="11"/>
      <name val="Arial"/>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164" fontId="1" fillId="0" borderId="0" applyFont="0" applyFill="0" applyBorder="0" applyAlignment="0" applyProtection="0"/>
    <xf numFmtId="167"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0"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7" fillId="0" borderId="0"/>
    <xf numFmtId="0" fontId="5" fillId="0" borderId="0"/>
    <xf numFmtId="0" fontId="26" fillId="0" borderId="0"/>
    <xf numFmtId="0" fontId="26" fillId="0" borderId="0"/>
    <xf numFmtId="0" fontId="27" fillId="0" borderId="0"/>
    <xf numFmtId="0" fontId="42"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1" fillId="0" borderId="0"/>
    <xf numFmtId="0" fontId="41"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39">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8"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8"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8"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5" fontId="4" fillId="0" borderId="3" xfId="35" applyNumberFormat="1" applyFont="1" applyFill="1" applyBorder="1" applyAlignment="1" applyProtection="1">
      <alignment horizontal="right" vertical="center"/>
    </xf>
    <xf numFmtId="165" fontId="4" fillId="0" borderId="1" xfId="35" quotePrefix="1" applyNumberFormat="1" applyFont="1" applyFill="1" applyBorder="1" applyAlignment="1" applyProtection="1">
      <alignment horizontal="right" vertical="center"/>
    </xf>
    <xf numFmtId="165" fontId="3" fillId="5" borderId="1" xfId="35" quotePrefix="1" applyNumberFormat="1" applyFont="1" applyFill="1" applyBorder="1" applyAlignment="1" applyProtection="1">
      <alignment horizontal="right" vertical="center"/>
    </xf>
    <xf numFmtId="165" fontId="3" fillId="5" borderId="14" xfId="35" quotePrefix="1"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5" fontId="4" fillId="0" borderId="4" xfId="35" quotePrefix="1" applyNumberFormat="1" applyFont="1" applyFill="1" applyBorder="1" applyAlignment="1" applyProtection="1">
      <alignment horizontal="right" vertical="center"/>
    </xf>
    <xf numFmtId="165" fontId="4" fillId="0" borderId="18" xfId="35" quotePrefix="1" applyNumberFormat="1" applyFont="1" applyFill="1" applyBorder="1" applyAlignment="1" applyProtection="1">
      <alignment horizontal="right" vertical="center"/>
    </xf>
    <xf numFmtId="165" fontId="3" fillId="6" borderId="4" xfId="35" quotePrefix="1" applyNumberFormat="1" applyFont="1" applyFill="1" applyBorder="1" applyAlignment="1" applyProtection="1">
      <alignment horizontal="right" vertical="center"/>
    </xf>
    <xf numFmtId="165"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5" fontId="3" fillId="0" borderId="2" xfId="35" applyNumberFormat="1" applyFont="1" applyFill="1" applyBorder="1" applyAlignment="1" applyProtection="1">
      <alignment horizontal="justify" vertical="top" wrapText="1"/>
    </xf>
    <xf numFmtId="165"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5" fontId="4" fillId="0" borderId="9" xfId="35" quotePrefix="1" applyNumberFormat="1" applyFont="1" applyFill="1" applyBorder="1" applyAlignment="1" applyProtection="1">
      <alignment horizontal="center" vertical="center" wrapText="1"/>
    </xf>
    <xf numFmtId="165"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5"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5"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5"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5" fontId="3" fillId="0" borderId="4" xfId="35" quotePrefix="1" applyNumberFormat="1" applyFont="1" applyFill="1" applyBorder="1" applyAlignment="1" applyProtection="1">
      <alignment horizontal="right" vertical="center"/>
    </xf>
    <xf numFmtId="169"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5"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5"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5"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5"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5" fontId="4" fillId="0" borderId="11" xfId="35" applyNumberFormat="1" applyFont="1" applyFill="1" applyBorder="1" applyAlignment="1" applyProtection="1">
      <alignment horizontal="right" vertical="center"/>
    </xf>
    <xf numFmtId="165"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5" fontId="4" fillId="0" borderId="18" xfId="35" applyNumberFormat="1" applyFont="1" applyFill="1" applyBorder="1" applyAlignment="1" applyProtection="1">
      <alignment horizontal="right" vertical="center"/>
    </xf>
    <xf numFmtId="165" fontId="3" fillId="0" borderId="3" xfId="35"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3" fillId="3" borderId="0" xfId="33" applyFont="1" applyFill="1" applyBorder="1" applyAlignment="1">
      <alignment horizontal="left" vertical="top"/>
    </xf>
    <xf numFmtId="165"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3"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4" fillId="0" borderId="0" xfId="35" applyFont="1" applyFill="1" applyAlignment="1" applyProtection="1">
      <alignment horizontal="left" vertical="center"/>
      <protection hidden="1"/>
    </xf>
    <xf numFmtId="168" fontId="45"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6"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8" fontId="3" fillId="0" borderId="0" xfId="3" applyNumberFormat="1" applyFont="1" applyFill="1" applyBorder="1" applyAlignment="1" applyProtection="1">
      <alignment vertical="center"/>
    </xf>
    <xf numFmtId="0" fontId="3" fillId="0" borderId="0" xfId="15" applyFont="1" applyFill="1"/>
    <xf numFmtId="168" fontId="3" fillId="5" borderId="11" xfId="3" applyNumberFormat="1" applyFont="1" applyFill="1" applyBorder="1" applyAlignment="1" applyProtection="1">
      <alignment horizontal="left" vertical="top"/>
    </xf>
    <xf numFmtId="168"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70"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70"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5" fontId="17" fillId="0" borderId="1" xfId="35"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17" fillId="6" borderId="1" xfId="35" applyNumberFormat="1" applyFont="1" applyFill="1" applyBorder="1" applyAlignment="1" applyProtection="1">
      <alignment horizontal="right" vertical="center"/>
    </xf>
    <xf numFmtId="165"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70"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5"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165" fontId="3" fillId="6" borderId="1" xfId="35" quotePrefix="1" applyNumberFormat="1" applyFont="1" applyFill="1" applyBorder="1" applyAlignment="1" applyProtection="1">
      <alignment horizontal="right" vertical="center"/>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5" fontId="4" fillId="6" borderId="4" xfId="35" applyNumberFormat="1" applyFont="1" applyFill="1" applyBorder="1" applyAlignment="1" applyProtection="1">
      <alignment horizontal="center" vertical="center"/>
    </xf>
    <xf numFmtId="165"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5"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6"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8" fontId="4" fillId="7" borderId="4" xfId="1" applyNumberFormat="1" applyFont="1" applyFill="1" applyBorder="1" applyAlignment="1" applyProtection="1">
      <alignment horizontal="center" vertical="center"/>
    </xf>
    <xf numFmtId="0" fontId="43" fillId="3" borderId="0" xfId="33" applyFont="1" applyFill="1" applyBorder="1" applyAlignment="1">
      <alignment horizontal="left" vertical="center"/>
    </xf>
    <xf numFmtId="165" fontId="3" fillId="2" borderId="0" xfId="0" applyNumberFormat="1" applyFont="1" applyFill="1"/>
    <xf numFmtId="0" fontId="3" fillId="0" borderId="6" xfId="35" applyFont="1" applyFill="1" applyBorder="1" applyAlignment="1" applyProtection="1">
      <alignment horizontal="center" vertical="center"/>
      <protection hidden="1"/>
    </xf>
    <xf numFmtId="169"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5" fontId="4" fillId="0" borderId="29" xfId="35" applyNumberFormat="1" applyFont="1" applyFill="1" applyBorder="1" applyAlignment="1" applyProtection="1">
      <alignment horizontal="right" vertical="center"/>
    </xf>
    <xf numFmtId="165"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5" fontId="4" fillId="5" borderId="29" xfId="35" applyNumberFormat="1" applyFont="1" applyFill="1" applyBorder="1" applyAlignment="1" applyProtection="1">
      <alignment horizontal="center" vertical="center" wrapText="1"/>
    </xf>
    <xf numFmtId="165" fontId="4" fillId="0" borderId="40" xfId="35" applyNumberFormat="1" applyFont="1" applyFill="1" applyBorder="1" applyAlignment="1" applyProtection="1">
      <alignment horizontal="right" vertical="center"/>
    </xf>
    <xf numFmtId="165" fontId="3" fillId="5" borderId="41" xfId="35" applyNumberFormat="1" applyFont="1" applyFill="1" applyBorder="1" applyAlignment="1" applyProtection="1">
      <alignment horizontal="right" vertical="center"/>
    </xf>
    <xf numFmtId="165"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5" fontId="4" fillId="0" borderId="43" xfId="35" applyNumberFormat="1" applyFont="1" applyFill="1" applyBorder="1" applyAlignment="1" applyProtection="1">
      <alignment horizontal="right" vertical="center"/>
    </xf>
    <xf numFmtId="165"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8" fontId="3" fillId="6" borderId="11" xfId="1" applyNumberFormat="1" applyFont="1" applyFill="1" applyBorder="1" applyAlignment="1" applyProtection="1">
      <alignment horizontal="left" vertical="top"/>
    </xf>
    <xf numFmtId="165" fontId="3" fillId="6" borderId="14" xfId="35" quotePrefix="1" applyNumberFormat="1" applyFont="1" applyFill="1" applyBorder="1" applyAlignment="1" applyProtection="1">
      <alignment horizontal="right" vertical="center"/>
    </xf>
    <xf numFmtId="168"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1" fontId="4" fillId="0" borderId="1" xfId="35" applyNumberFormat="1" applyFont="1" applyFill="1" applyBorder="1" applyAlignment="1" applyProtection="1">
      <alignment horizontal="center" vertical="center"/>
    </xf>
    <xf numFmtId="171" fontId="3" fillId="0" borderId="1" xfId="35" applyNumberFormat="1" applyFont="1" applyFill="1" applyBorder="1" applyAlignment="1" applyProtection="1">
      <alignment horizontal="center" vertical="center"/>
    </xf>
    <xf numFmtId="0" fontId="47"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8" fontId="45" fillId="0" borderId="0" xfId="1" applyNumberFormat="1" applyFont="1" applyFill="1" applyBorder="1" applyAlignment="1" applyProtection="1">
      <alignment horizontal="left" vertical="center"/>
    </xf>
    <xf numFmtId="165" fontId="4" fillId="6" borderId="1" xfId="35" quotePrefix="1" applyNumberFormat="1" applyFont="1" applyFill="1" applyBorder="1" applyAlignment="1" applyProtection="1">
      <alignment horizontal="center" vertical="center"/>
    </xf>
    <xf numFmtId="165" fontId="4" fillId="6" borderId="14" xfId="35" quotePrefix="1" applyNumberFormat="1" applyFont="1" applyFill="1" applyBorder="1" applyAlignment="1" applyProtection="1">
      <alignment horizontal="center" vertical="center"/>
    </xf>
    <xf numFmtId="168"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5" fontId="3" fillId="6" borderId="43" xfId="35" quotePrefix="1" applyNumberFormat="1" applyFont="1" applyFill="1" applyBorder="1" applyAlignment="1" applyProtection="1">
      <alignment horizontal="right" vertical="center"/>
    </xf>
    <xf numFmtId="165"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5" fontId="3" fillId="5" borderId="4" xfId="35" applyNumberFormat="1" applyFont="1" applyFill="1" applyBorder="1" applyAlignment="1" applyProtection="1">
      <alignment horizontal="right" vertical="center"/>
    </xf>
    <xf numFmtId="165" fontId="3" fillId="5" borderId="11" xfId="35" applyNumberFormat="1" applyFont="1" applyFill="1" applyBorder="1" applyAlignment="1" applyProtection="1">
      <alignment horizontal="right" vertical="center"/>
    </xf>
    <xf numFmtId="165" fontId="4" fillId="5" borderId="4" xfId="35" applyNumberFormat="1" applyFont="1" applyFill="1" applyBorder="1" applyAlignment="1" applyProtection="1">
      <alignment horizontal="right" vertical="center"/>
    </xf>
    <xf numFmtId="165"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9"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8" fontId="4" fillId="7" borderId="16" xfId="1" applyNumberFormat="1" applyFont="1" applyFill="1" applyBorder="1" applyAlignment="1" applyProtection="1">
      <alignment horizontal="center" vertical="center"/>
    </xf>
    <xf numFmtId="165"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0" fontId="0" fillId="0" borderId="0" xfId="0" quotePrefix="1"/>
    <xf numFmtId="0" fontId="2" fillId="0" borderId="0" xfId="9" applyFill="1" applyAlignment="1" applyProtection="1">
      <alignment horizontal="left"/>
    </xf>
    <xf numFmtId="3" fontId="44"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5" fontId="3" fillId="5" borderId="31" xfId="35" applyNumberFormat="1" applyFont="1" applyFill="1" applyBorder="1" applyAlignment="1" applyProtection="1">
      <alignment horizontal="right" vertical="center"/>
    </xf>
    <xf numFmtId="168"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49" fillId="5" borderId="0" xfId="9" applyFont="1" applyFill="1" applyAlignment="1" applyProtection="1">
      <alignment horizontal="right"/>
    </xf>
    <xf numFmtId="0" fontId="49" fillId="5" borderId="0" xfId="9" applyFont="1" applyFill="1" applyAlignment="1" applyProtection="1">
      <alignment horizontal="left"/>
    </xf>
    <xf numFmtId="0" fontId="50"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8" fontId="4" fillId="0" borderId="0" xfId="1" applyNumberFormat="1" applyFont="1" applyFill="1" applyBorder="1" applyAlignment="1" applyProtection="1">
      <alignment horizontal="right" vertical="center" wrapText="1"/>
    </xf>
    <xf numFmtId="168"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5"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5"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5"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5"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5" fontId="3" fillId="0" borderId="29" xfId="35" applyNumberFormat="1" applyFont="1" applyFill="1" applyBorder="1" applyAlignment="1" applyProtection="1">
      <alignment horizontal="right" vertical="center"/>
    </xf>
    <xf numFmtId="165"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5"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5"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48"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4" fillId="0" borderId="35" xfId="35" applyFont="1" applyFill="1" applyBorder="1" applyAlignment="1" applyProtection="1">
      <alignment horizontal="left" vertical="center"/>
      <protection hidden="1"/>
    </xf>
    <xf numFmtId="0" fontId="43" fillId="0" borderId="0" xfId="35" applyFont="1" applyFill="1" applyBorder="1" applyAlignment="1" applyProtection="1">
      <alignment horizontal="left" vertical="center"/>
      <protection hidden="1"/>
    </xf>
    <xf numFmtId="168" fontId="3" fillId="0" borderId="36" xfId="1" applyNumberFormat="1" applyFont="1" applyFill="1" applyBorder="1" applyAlignment="1" applyProtection="1">
      <alignment vertical="center"/>
    </xf>
    <xf numFmtId="165" fontId="4" fillId="5" borderId="50" xfId="35" applyNumberFormat="1" applyFont="1" applyFill="1" applyBorder="1" applyAlignment="1" applyProtection="1">
      <alignment horizontal="right" vertical="center"/>
    </xf>
    <xf numFmtId="165" fontId="4" fillId="5" borderId="51" xfId="35" applyNumberFormat="1" applyFont="1" applyFill="1" applyBorder="1" applyAlignment="1" applyProtection="1">
      <alignment horizontal="right" vertical="center"/>
    </xf>
    <xf numFmtId="0" fontId="36" fillId="5" borderId="0" xfId="9" applyFont="1" applyFill="1" applyAlignment="1" applyProtection="1"/>
    <xf numFmtId="0" fontId="43"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5"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8" fontId="3" fillId="5" borderId="50" xfId="1" applyNumberFormat="1" applyFont="1" applyFill="1" applyBorder="1" applyAlignment="1" applyProtection="1">
      <alignment horizontal="left" vertical="top"/>
    </xf>
    <xf numFmtId="168"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7"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5"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48"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5" fontId="3" fillId="5" borderId="58" xfId="35" applyNumberFormat="1" applyFont="1" applyFill="1" applyBorder="1" applyAlignment="1" applyProtection="1">
      <alignment horizontal="right" vertical="center"/>
    </xf>
    <xf numFmtId="165" fontId="3" fillId="5" borderId="48" xfId="35" applyNumberFormat="1" applyFont="1" applyFill="1" applyBorder="1" applyAlignment="1" applyProtection="1">
      <alignment horizontal="right" vertical="center"/>
    </xf>
    <xf numFmtId="14" fontId="8" fillId="5" borderId="2" xfId="0" applyNumberFormat="1" applyFont="1" applyFill="1" applyBorder="1"/>
    <xf numFmtId="14" fontId="3" fillId="5" borderId="4" xfId="35" applyNumberFormat="1" applyFont="1" applyFill="1" applyBorder="1" applyAlignment="1" applyProtection="1">
      <alignment horizontal="center" vertical="center"/>
    </xf>
    <xf numFmtId="14" fontId="3" fillId="5" borderId="18" xfId="35" applyNumberFormat="1" applyFont="1" applyFill="1" applyBorder="1" applyAlignment="1" applyProtection="1">
      <alignment horizontal="center" vertical="center"/>
    </xf>
    <xf numFmtId="0" fontId="51" fillId="0" borderId="0" xfId="0" applyFont="1"/>
    <xf numFmtId="0" fontId="0" fillId="0" borderId="0" xfId="0" applyFont="1" applyFill="1" applyAlignment="1"/>
    <xf numFmtId="0" fontId="52" fillId="0" borderId="0" xfId="0" applyFont="1" applyFill="1" applyAlignment="1"/>
    <xf numFmtId="3" fontId="0" fillId="0" borderId="0" xfId="0" applyNumberFormat="1" applyFont="1" applyFill="1" applyAlignment="1"/>
    <xf numFmtId="3" fontId="52" fillId="0" borderId="0" xfId="0" applyNumberFormat="1" applyFont="1" applyFill="1" applyAlignment="1"/>
    <xf numFmtId="0" fontId="3" fillId="2" borderId="0" xfId="0" applyFont="1" applyFill="1" applyAlignment="1">
      <alignment vertical="center"/>
    </xf>
    <xf numFmtId="165" fontId="4" fillId="5" borderId="0" xfId="35" applyNumberFormat="1" applyFont="1" applyFill="1" applyBorder="1" applyAlignment="1" applyProtection="1">
      <alignment horizontal="right" vertical="center"/>
    </xf>
    <xf numFmtId="165" fontId="3" fillId="5" borderId="0" xfId="35" applyNumberFormat="1" applyFont="1" applyFill="1" applyBorder="1" applyAlignment="1" applyProtection="1">
      <alignment horizontal="right" vertical="center"/>
    </xf>
    <xf numFmtId="165" fontId="4" fillId="2" borderId="0" xfId="0" applyNumberFormat="1" applyFont="1" applyFill="1" applyAlignment="1">
      <alignment vertical="center"/>
    </xf>
    <xf numFmtId="0" fontId="43" fillId="2" borderId="0" xfId="0" applyFont="1" applyFill="1"/>
    <xf numFmtId="0" fontId="43" fillId="2" borderId="0" xfId="0" applyFont="1" applyFill="1" applyAlignment="1"/>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7" fillId="0" borderId="2" xfId="35" applyFont="1" applyFill="1" applyBorder="1" applyAlignment="1" applyProtection="1">
      <alignment horizontal="justify" vertical="top" wrapText="1"/>
    </xf>
    <xf numFmtId="168" fontId="3" fillId="5" borderId="17" xfId="1" applyNumberFormat="1" applyFont="1" applyFill="1" applyBorder="1" applyAlignment="1" applyProtection="1">
      <alignment horizontal="left" vertical="top"/>
    </xf>
    <xf numFmtId="168" fontId="3" fillId="5" borderId="13" xfId="1" applyNumberFormat="1" applyFont="1" applyFill="1" applyBorder="1" applyAlignment="1" applyProtection="1">
      <alignment horizontal="left" vertical="top"/>
    </xf>
    <xf numFmtId="168" fontId="3" fillId="5" borderId="45" xfId="1" applyNumberFormat="1" applyFont="1" applyFill="1" applyBorder="1" applyAlignment="1" applyProtection="1">
      <alignment horizontal="left" vertical="top"/>
    </xf>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3" fontId="43" fillId="3" borderId="21" xfId="33" applyNumberFormat="1" applyFont="1" applyFill="1" applyBorder="1" applyAlignment="1">
      <alignment horizontal="justify" vertical="top" wrapText="1"/>
    </xf>
    <xf numFmtId="3" fontId="43" fillId="3" borderId="38" xfId="33" applyNumberFormat="1" applyFont="1" applyFill="1" applyBorder="1" applyAlignment="1">
      <alignment horizontal="justify" vertical="top" wrapText="1"/>
    </xf>
    <xf numFmtId="3" fontId="44" fillId="3" borderId="0" xfId="33" applyNumberFormat="1" applyFont="1" applyFill="1" applyBorder="1" applyAlignment="1">
      <alignment horizontal="justify" vertical="top" wrapText="1"/>
    </xf>
    <xf numFmtId="168" fontId="3" fillId="5" borderId="18" xfId="1" applyNumberFormat="1" applyFont="1" applyFill="1" applyBorder="1" applyAlignment="1" applyProtection="1">
      <alignment horizontal="center" vertical="top"/>
    </xf>
    <xf numFmtId="168"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8" fontId="3" fillId="5" borderId="4" xfId="1" applyNumberFormat="1" applyFont="1" applyFill="1" applyBorder="1" applyAlignment="1" applyProtection="1">
      <alignment horizontal="center" vertical="top"/>
    </xf>
    <xf numFmtId="168" fontId="3" fillId="5" borderId="11" xfId="1" applyNumberFormat="1" applyFont="1" applyFill="1" applyBorder="1" applyAlignment="1" applyProtection="1">
      <alignment horizontal="center" vertical="top"/>
    </xf>
    <xf numFmtId="0" fontId="4" fillId="2" borderId="0" xfId="0" applyFont="1" applyFill="1" applyAlignment="1"/>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6"/>
  <sheetViews>
    <sheetView showGridLines="0" tabSelected="1" zoomScaleNormal="100" workbookViewId="0">
      <selection sqref="A1:D1"/>
    </sheetView>
  </sheetViews>
  <sheetFormatPr defaultRowHeight="12.75" x14ac:dyDescent="0.2"/>
  <cols>
    <col min="1" max="1" width="9.140625" style="176"/>
    <col min="2" max="2" width="12" style="176" customWidth="1"/>
    <col min="3" max="3" width="60.42578125" style="270" customWidth="1"/>
    <col min="4" max="4" width="19.28515625" style="185" bestFit="1" customWidth="1"/>
    <col min="5" max="16384" width="9.140625" style="176"/>
  </cols>
  <sheetData>
    <row r="1" spans="1:7" ht="15" customHeight="1" x14ac:dyDescent="0.3">
      <c r="A1" s="410" t="s">
        <v>357</v>
      </c>
      <c r="B1" s="410"/>
      <c r="C1" s="410"/>
      <c r="D1" s="410"/>
      <c r="G1" s="180"/>
    </row>
    <row r="2" spans="1:7" ht="15" customHeight="1" x14ac:dyDescent="0.3">
      <c r="A2" s="411" t="s">
        <v>149</v>
      </c>
      <c r="B2" s="411"/>
      <c r="C2" s="411"/>
      <c r="D2" s="411"/>
      <c r="G2" s="180"/>
    </row>
    <row r="3" spans="1:7" ht="16.5" customHeight="1" x14ac:dyDescent="0.3">
      <c r="A3" s="411" t="s">
        <v>236</v>
      </c>
      <c r="B3" s="411"/>
      <c r="C3" s="411"/>
      <c r="D3" s="411"/>
      <c r="G3" s="180"/>
    </row>
    <row r="4" spans="1:7" ht="16.5" customHeight="1" x14ac:dyDescent="0.3">
      <c r="A4" s="177"/>
      <c r="B4" s="177"/>
      <c r="C4" s="295" t="s">
        <v>237</v>
      </c>
      <c r="D4" s="178"/>
      <c r="G4" s="180"/>
    </row>
    <row r="5" spans="1:7" ht="16.5" customHeight="1" x14ac:dyDescent="0.3">
      <c r="A5" s="177"/>
      <c r="B5" s="177"/>
      <c r="C5" s="295"/>
      <c r="D5" s="178"/>
      <c r="G5" s="180"/>
    </row>
    <row r="6" spans="1:7" ht="15" customHeight="1" x14ac:dyDescent="0.3">
      <c r="A6" s="412">
        <f>Alapa!C17</f>
        <v>0</v>
      </c>
      <c r="B6" s="412"/>
      <c r="C6" s="412"/>
      <c r="D6" s="412"/>
      <c r="G6" s="180"/>
    </row>
    <row r="7" spans="1:7" ht="15" customHeight="1" x14ac:dyDescent="0.3">
      <c r="A7" s="412" t="str">
        <f>IF(Alapa!C18=0," ",Alapa!C18)</f>
        <v xml:space="preserve"> </v>
      </c>
      <c r="B7" s="412"/>
      <c r="C7" s="412"/>
      <c r="D7" s="412"/>
      <c r="G7" s="180"/>
    </row>
    <row r="8" spans="1:7" ht="16.5" customHeight="1" x14ac:dyDescent="0.3">
      <c r="A8" s="298"/>
      <c r="B8" s="298"/>
      <c r="C8" s="295" t="str">
        <f>"ADÓSZÁM:  "&amp;Alapa!C25</f>
        <v xml:space="preserve">ADÓSZÁM:  </v>
      </c>
      <c r="D8" s="297"/>
      <c r="G8" s="180"/>
    </row>
    <row r="9" spans="1:7" ht="12.75" customHeight="1" x14ac:dyDescent="0.2">
      <c r="A9" s="177"/>
      <c r="B9" s="177"/>
      <c r="C9" s="294"/>
      <c r="D9" s="179"/>
      <c r="G9" s="180"/>
    </row>
    <row r="10" spans="1:7" ht="24.95" customHeight="1" x14ac:dyDescent="0.2">
      <c r="A10" s="225" t="s">
        <v>117</v>
      </c>
      <c r="B10" s="177"/>
      <c r="C10" s="265"/>
      <c r="D10" s="16"/>
      <c r="G10" s="180"/>
    </row>
    <row r="11" spans="1:7" ht="24.95" customHeight="1" x14ac:dyDescent="0.2">
      <c r="A11" s="231" t="s">
        <v>126</v>
      </c>
      <c r="B11" s="177"/>
      <c r="C11" s="265"/>
      <c r="D11" s="215" t="s">
        <v>119</v>
      </c>
      <c r="G11" s="180"/>
    </row>
    <row r="12" spans="1:7" ht="24.95" customHeight="1" x14ac:dyDescent="0.2">
      <c r="A12" s="231" t="s">
        <v>120</v>
      </c>
      <c r="B12" s="177"/>
      <c r="C12" s="265"/>
      <c r="D12" s="114" t="s">
        <v>121</v>
      </c>
      <c r="G12" s="180"/>
    </row>
    <row r="13" spans="1:7" ht="24.95" customHeight="1" x14ac:dyDescent="0.2">
      <c r="A13" s="231" t="s">
        <v>169</v>
      </c>
      <c r="B13" s="177"/>
      <c r="C13" s="265"/>
      <c r="D13" s="216" t="s">
        <v>171</v>
      </c>
      <c r="G13" s="180"/>
    </row>
    <row r="14" spans="1:7" ht="24.95" customHeight="1" x14ac:dyDescent="0.2">
      <c r="A14" s="231" t="s">
        <v>176</v>
      </c>
      <c r="B14" s="177"/>
      <c r="C14" s="265"/>
      <c r="D14" s="217" t="s">
        <v>172</v>
      </c>
      <c r="G14" s="180"/>
    </row>
    <row r="15" spans="1:7" x14ac:dyDescent="0.2">
      <c r="A15" s="106"/>
      <c r="B15" s="177"/>
      <c r="C15" s="264"/>
      <c r="D15" s="264"/>
      <c r="G15" s="180"/>
    </row>
    <row r="16" spans="1:7" x14ac:dyDescent="0.2">
      <c r="A16" s="177"/>
      <c r="B16" s="177"/>
      <c r="C16" s="264"/>
      <c r="D16" s="179"/>
    </row>
    <row r="17" spans="1:4" ht="16.5" x14ac:dyDescent="0.3">
      <c r="A17" s="181" t="s">
        <v>150</v>
      </c>
      <c r="B17" s="181" t="s">
        <v>151</v>
      </c>
      <c r="C17" s="266" t="s">
        <v>152</v>
      </c>
      <c r="D17" s="296" t="s">
        <v>153</v>
      </c>
    </row>
    <row r="18" spans="1:4" ht="16.5" x14ac:dyDescent="0.3">
      <c r="A18" s="182" t="s">
        <v>154</v>
      </c>
      <c r="B18" s="183"/>
      <c r="C18" s="267"/>
      <c r="D18" s="182"/>
    </row>
    <row r="19" spans="1:4" ht="16.5" x14ac:dyDescent="0.3">
      <c r="A19" s="184"/>
      <c r="B19" s="184" t="s">
        <v>177</v>
      </c>
      <c r="C19" s="268" t="s">
        <v>178</v>
      </c>
      <c r="D19" s="182"/>
    </row>
    <row r="20" spans="1:4" ht="16.5" x14ac:dyDescent="0.3">
      <c r="A20" s="184"/>
      <c r="B20" s="228" t="s">
        <v>173</v>
      </c>
      <c r="C20" s="266" t="s">
        <v>343</v>
      </c>
      <c r="D20" s="226" t="s">
        <v>235</v>
      </c>
    </row>
    <row r="21" spans="1:4" ht="16.5" x14ac:dyDescent="0.3">
      <c r="A21" s="184"/>
      <c r="B21" s="228" t="s">
        <v>173</v>
      </c>
      <c r="C21" s="266" t="s">
        <v>160</v>
      </c>
      <c r="D21" s="226" t="s">
        <v>127</v>
      </c>
    </row>
    <row r="22" spans="1:4" ht="16.5" x14ac:dyDescent="0.3">
      <c r="A22" s="182"/>
      <c r="B22" s="228" t="s">
        <v>173</v>
      </c>
      <c r="C22" s="269" t="s">
        <v>161</v>
      </c>
      <c r="D22" s="226" t="s">
        <v>98</v>
      </c>
    </row>
    <row r="23" spans="1:4" ht="16.5" x14ac:dyDescent="0.3">
      <c r="A23" s="182"/>
      <c r="B23" s="228" t="s">
        <v>173</v>
      </c>
      <c r="C23" s="269" t="s">
        <v>162</v>
      </c>
      <c r="D23" s="226" t="s">
        <v>80</v>
      </c>
    </row>
    <row r="24" spans="1:4" ht="16.5" x14ac:dyDescent="0.3">
      <c r="A24" s="182"/>
      <c r="B24" s="228" t="s">
        <v>173</v>
      </c>
      <c r="C24" s="269" t="s">
        <v>163</v>
      </c>
      <c r="D24" s="226" t="s">
        <v>81</v>
      </c>
    </row>
    <row r="25" spans="1:4" ht="16.5" x14ac:dyDescent="0.3">
      <c r="A25" s="182"/>
      <c r="B25" s="228" t="s">
        <v>173</v>
      </c>
      <c r="C25" s="269" t="s">
        <v>164</v>
      </c>
      <c r="D25" s="226" t="s">
        <v>97</v>
      </c>
    </row>
    <row r="26" spans="1:4" ht="16.5" x14ac:dyDescent="0.3">
      <c r="A26" s="182"/>
      <c r="B26" s="228" t="s">
        <v>173</v>
      </c>
      <c r="C26" s="269" t="s">
        <v>164</v>
      </c>
      <c r="D26" s="226" t="s">
        <v>214</v>
      </c>
    </row>
    <row r="27" spans="1:4" ht="16.5" x14ac:dyDescent="0.3">
      <c r="A27" s="182"/>
      <c r="B27" s="228" t="s">
        <v>95</v>
      </c>
      <c r="C27" s="269" t="s">
        <v>165</v>
      </c>
      <c r="D27" s="227" t="s">
        <v>95</v>
      </c>
    </row>
    <row r="28" spans="1:4" ht="16.5" x14ac:dyDescent="0.3">
      <c r="A28" s="182"/>
      <c r="B28" s="228" t="s">
        <v>132</v>
      </c>
      <c r="C28" s="269" t="s">
        <v>166</v>
      </c>
      <c r="D28" s="227" t="s">
        <v>132</v>
      </c>
    </row>
    <row r="29" spans="1:4" x14ac:dyDescent="0.2">
      <c r="A29" s="177"/>
      <c r="B29" s="177"/>
      <c r="C29" s="263"/>
      <c r="D29" s="179"/>
    </row>
    <row r="30" spans="1:4" x14ac:dyDescent="0.2">
      <c r="A30" s="177"/>
      <c r="B30" s="177"/>
      <c r="C30" s="263"/>
      <c r="D30" s="179"/>
    </row>
    <row r="31" spans="1:4" ht="16.5" x14ac:dyDescent="0.3">
      <c r="A31" s="182"/>
      <c r="B31" s="276" t="s">
        <v>343</v>
      </c>
      <c r="C31" s="269"/>
      <c r="D31" s="227"/>
    </row>
    <row r="32" spans="1:4" ht="16.5" x14ac:dyDescent="0.3">
      <c r="A32" s="182"/>
      <c r="B32" s="277" t="s">
        <v>118</v>
      </c>
      <c r="C32" s="269" t="s">
        <v>160</v>
      </c>
      <c r="D32" s="226" t="s">
        <v>127</v>
      </c>
    </row>
    <row r="33" spans="1:4" ht="16.5" x14ac:dyDescent="0.3">
      <c r="A33" s="182"/>
      <c r="B33" s="277" t="s">
        <v>123</v>
      </c>
      <c r="C33" s="269" t="s">
        <v>162</v>
      </c>
      <c r="D33" s="226" t="s">
        <v>80</v>
      </c>
    </row>
    <row r="34" spans="1:4" ht="16.5" x14ac:dyDescent="0.3">
      <c r="A34" s="182"/>
      <c r="B34" s="277" t="s">
        <v>122</v>
      </c>
      <c r="C34" s="269" t="s">
        <v>164</v>
      </c>
      <c r="D34" s="226" t="s">
        <v>97</v>
      </c>
    </row>
    <row r="35" spans="1:4" ht="16.5" x14ac:dyDescent="0.3">
      <c r="A35" s="182"/>
      <c r="B35" s="277" t="s">
        <v>125</v>
      </c>
      <c r="C35" s="269" t="s">
        <v>164</v>
      </c>
      <c r="D35" s="226" t="s">
        <v>214</v>
      </c>
    </row>
    <row r="36" spans="1:4" ht="16.5" x14ac:dyDescent="0.3">
      <c r="A36" s="182"/>
      <c r="B36" s="277" t="s">
        <v>170</v>
      </c>
      <c r="C36" s="269" t="s">
        <v>161</v>
      </c>
      <c r="D36" s="226"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6" location="'HIPA-05'!A1" display="HIPA-05"/>
    <hyperlink ref="D20" location="Tartalom!B31" display="Használati útmutató"/>
    <hyperlink ref="D32" location="'HIPA-00'!A1" display="'HIPA-00"/>
    <hyperlink ref="D33" location="'HIPA-02'!A1" display="'HIPA-02"/>
    <hyperlink ref="D34" location="'HIPA-04'!A1" display="'HIPA-04"/>
    <hyperlink ref="D35" location="'HIPA-05'!A1" display="HIPA-05"/>
    <hyperlink ref="D36"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0" customWidth="1"/>
    <col min="7" max="7" width="14.28515625" style="1" customWidth="1"/>
    <col min="8" max="8" width="8.85546875" style="1"/>
    <col min="9" max="9" width="82.140625" style="1" customWidth="1"/>
    <col min="10" max="16384" width="8.85546875" style="1"/>
  </cols>
  <sheetData>
    <row r="1" spans="1:17" ht="15.75" customHeight="1" x14ac:dyDescent="0.2">
      <c r="A1" s="4" t="s">
        <v>127</v>
      </c>
      <c r="B1" s="3"/>
      <c r="C1" s="3"/>
      <c r="D1" s="4"/>
      <c r="E1" s="4"/>
      <c r="F1" s="385" t="s">
        <v>168</v>
      </c>
      <c r="Q1" s="229" t="s">
        <v>174</v>
      </c>
    </row>
    <row r="2" spans="1:17" ht="15.75" customHeight="1" x14ac:dyDescent="0.25">
      <c r="A2" s="6"/>
      <c r="B2" s="6"/>
      <c r="C2" s="6"/>
      <c r="D2" s="6"/>
      <c r="E2" s="6"/>
      <c r="F2" s="384" t="s">
        <v>323</v>
      </c>
      <c r="Q2" s="229" t="s">
        <v>105</v>
      </c>
    </row>
    <row r="3" spans="1:17" ht="15.75" customHeight="1" x14ac:dyDescent="0.2">
      <c r="A3" s="4" t="s">
        <v>128</v>
      </c>
      <c r="B3" s="4"/>
      <c r="C3" s="4"/>
      <c r="D3" s="6"/>
      <c r="E3" s="6"/>
      <c r="F3" s="109"/>
    </row>
    <row r="4" spans="1:17" ht="15.75" customHeight="1" x14ac:dyDescent="0.3">
      <c r="A4" s="171" t="str">
        <f>CONCATENATE("Ügyfél:   ",Alapa!$C$17)</f>
        <v xml:space="preserve">Ügyfél:   </v>
      </c>
      <c r="B4" s="22"/>
      <c r="C4" s="172"/>
      <c r="D4" s="24" t="str">
        <f>"Dátum:"</f>
        <v>Dátum:</v>
      </c>
      <c r="E4" s="396"/>
    </row>
    <row r="5" spans="1:17" ht="15.75" customHeight="1" x14ac:dyDescent="0.3">
      <c r="A5" s="10" t="str">
        <f>CONCATENATE("Fordulónap: ",Alapa!$C$12)</f>
        <v xml:space="preserve">Fordulónap: </v>
      </c>
      <c r="B5" s="9"/>
      <c r="C5" s="170"/>
      <c r="D5" s="61" t="str">
        <f>"Készítette:"</f>
        <v>Készítette:</v>
      </c>
      <c r="E5" s="13" t="e">
        <f>VLOOKUP(G5,Alapa!$G$2:$H$22,2)</f>
        <v>#N/A</v>
      </c>
      <c r="F5" s="111" t="s">
        <v>1</v>
      </c>
      <c r="G5" s="15">
        <v>1</v>
      </c>
    </row>
    <row r="6" spans="1:17" ht="15.75" customHeight="1" x14ac:dyDescent="0.3">
      <c r="A6" s="8"/>
      <c r="B6" s="8"/>
      <c r="C6" s="8"/>
      <c r="D6" s="12" t="s">
        <v>0</v>
      </c>
      <c r="E6" s="9" t="str">
        <f>IF(Alapa!$H$2=0," ",Alapa!$H$2)</f>
        <v xml:space="preserve"> </v>
      </c>
    </row>
    <row r="7" spans="1:17" ht="15.75" customHeight="1" thickBot="1" x14ac:dyDescent="0.35">
      <c r="A7" s="389" t="s">
        <v>241</v>
      </c>
      <c r="B7" s="8"/>
      <c r="C7" s="8"/>
      <c r="D7" s="16"/>
      <c r="E7" s="17"/>
    </row>
    <row r="8" spans="1:17" ht="23.25" x14ac:dyDescent="0.3">
      <c r="A8" s="200"/>
      <c r="B8" s="201" t="s">
        <v>116</v>
      </c>
      <c r="C8" s="202"/>
      <c r="D8" s="190"/>
      <c r="E8" s="257"/>
    </row>
    <row r="9" spans="1:17" ht="15.75" customHeight="1" x14ac:dyDescent="0.3">
      <c r="A9" s="193" t="s">
        <v>4</v>
      </c>
      <c r="B9" s="8"/>
      <c r="C9" s="8"/>
      <c r="D9" s="23" t="s">
        <v>5</v>
      </c>
      <c r="E9" s="258"/>
    </row>
    <row r="10" spans="1:17" ht="15.75" customHeight="1" thickBot="1" x14ac:dyDescent="0.35">
      <c r="A10" s="195">
        <f>Alapa!C25</f>
        <v>0</v>
      </c>
      <c r="B10" s="196"/>
      <c r="C10" s="196"/>
      <c r="D10" s="197">
        <f>Alapa!C17</f>
        <v>0</v>
      </c>
      <c r="E10" s="259"/>
      <c r="G10" s="110"/>
    </row>
    <row r="11" spans="1:17" ht="15.75" customHeight="1" x14ac:dyDescent="0.2">
      <c r="A11" s="364"/>
      <c r="B11" s="8"/>
      <c r="C11" s="8"/>
      <c r="D11" s="16"/>
      <c r="E11" s="365"/>
    </row>
    <row r="12" spans="1:17" ht="15.75" customHeight="1" x14ac:dyDescent="0.2">
      <c r="A12" s="366"/>
      <c r="B12" s="8" t="s">
        <v>117</v>
      </c>
      <c r="C12" s="8"/>
      <c r="D12" s="16"/>
      <c r="E12" s="365"/>
    </row>
    <row r="13" spans="1:17" ht="15.75" customHeight="1" x14ac:dyDescent="0.2">
      <c r="A13" s="366" t="s">
        <v>118</v>
      </c>
      <c r="B13" s="8" t="s">
        <v>126</v>
      </c>
      <c r="C13" s="8"/>
      <c r="D13" s="215" t="s">
        <v>119</v>
      </c>
      <c r="E13" s="365"/>
    </row>
    <row r="14" spans="1:17" ht="15.75" customHeight="1" x14ac:dyDescent="0.2">
      <c r="A14" s="366" t="s">
        <v>123</v>
      </c>
      <c r="B14" s="8" t="s">
        <v>120</v>
      </c>
      <c r="C14" s="8"/>
      <c r="D14" s="114" t="s">
        <v>121</v>
      </c>
      <c r="E14" s="365"/>
    </row>
    <row r="15" spans="1:17" ht="15.75" customHeight="1" x14ac:dyDescent="0.2">
      <c r="A15" s="366" t="s">
        <v>122</v>
      </c>
      <c r="B15" s="8" t="s">
        <v>124</v>
      </c>
      <c r="C15" s="8"/>
      <c r="D15" s="216" t="s">
        <v>171</v>
      </c>
      <c r="E15" s="365"/>
    </row>
    <row r="16" spans="1:17" ht="15.75" customHeight="1" x14ac:dyDescent="0.2">
      <c r="A16" s="367" t="s">
        <v>125</v>
      </c>
      <c r="B16" s="320" t="s">
        <v>175</v>
      </c>
      <c r="C16" s="320"/>
      <c r="D16" s="230" t="s">
        <v>172</v>
      </c>
      <c r="E16" s="365"/>
    </row>
    <row r="17" spans="1:13" ht="15.75" customHeight="1" x14ac:dyDescent="0.2">
      <c r="A17" s="366">
        <v>5</v>
      </c>
      <c r="B17" s="8" t="s">
        <v>219</v>
      </c>
      <c r="C17" s="8"/>
      <c r="D17" s="16"/>
      <c r="E17" s="365"/>
    </row>
    <row r="18" spans="1:13" ht="15.75" customHeight="1" x14ac:dyDescent="0.2">
      <c r="A18" s="366"/>
      <c r="B18" s="389"/>
      <c r="C18" s="8"/>
      <c r="D18" s="16"/>
      <c r="E18" s="365"/>
      <c r="G18" s="316" t="s">
        <v>274</v>
      </c>
    </row>
    <row r="19" spans="1:13" ht="15.75" customHeight="1" x14ac:dyDescent="0.2">
      <c r="A19" s="367"/>
      <c r="B19" s="318" t="s">
        <v>285</v>
      </c>
      <c r="C19" s="319"/>
      <c r="D19" s="116"/>
      <c r="E19" s="365"/>
      <c r="G19" s="316" t="s">
        <v>268</v>
      </c>
      <c r="I19" s="1" t="s">
        <v>269</v>
      </c>
    </row>
    <row r="20" spans="1:13" ht="18.75" customHeight="1" thickBot="1" x14ac:dyDescent="0.25">
      <c r="A20" s="368"/>
      <c r="B20" s="369"/>
      <c r="C20" s="28"/>
      <c r="D20" s="28"/>
      <c r="E20" s="370"/>
      <c r="I20" s="1" t="s">
        <v>270</v>
      </c>
    </row>
    <row r="21" spans="1:13" ht="51" x14ac:dyDescent="0.2">
      <c r="A21" s="419" t="s">
        <v>114</v>
      </c>
      <c r="B21" s="413" t="s">
        <v>113</v>
      </c>
      <c r="C21" s="413" t="s">
        <v>99</v>
      </c>
      <c r="D21" s="415" t="s">
        <v>100</v>
      </c>
      <c r="E21" s="417" t="s">
        <v>6</v>
      </c>
      <c r="I21" s="317" t="s">
        <v>272</v>
      </c>
    </row>
    <row r="22" spans="1:13" ht="39.75" customHeight="1" x14ac:dyDescent="0.2">
      <c r="A22" s="420"/>
      <c r="B22" s="414"/>
      <c r="C22" s="414"/>
      <c r="D22" s="416"/>
      <c r="E22" s="418"/>
      <c r="I22" s="317" t="s">
        <v>271</v>
      </c>
    </row>
    <row r="23" spans="1:13" ht="18" customHeight="1" x14ac:dyDescent="0.2">
      <c r="A23" s="98">
        <v>1</v>
      </c>
      <c r="B23" s="21" t="s">
        <v>108</v>
      </c>
      <c r="C23" s="219"/>
      <c r="D23" s="283"/>
      <c r="E23" s="371"/>
      <c r="I23" s="354" t="s">
        <v>273</v>
      </c>
      <c r="J23" s="355"/>
      <c r="K23" s="355"/>
      <c r="L23" s="355"/>
      <c r="M23" s="356"/>
    </row>
    <row r="24" spans="1:13" ht="18" customHeight="1" x14ac:dyDescent="0.2">
      <c r="A24" s="98">
        <v>2</v>
      </c>
      <c r="B24" s="21" t="s">
        <v>109</v>
      </c>
      <c r="C24" s="283"/>
      <c r="D24" s="283"/>
      <c r="E24" s="371"/>
      <c r="I24" s="357" t="s">
        <v>284</v>
      </c>
      <c r="J24" s="358"/>
      <c r="K24" s="358"/>
      <c r="L24" s="358"/>
      <c r="M24" s="359"/>
    </row>
    <row r="25" spans="1:13" ht="18" customHeight="1" x14ac:dyDescent="0.2">
      <c r="A25" s="98">
        <v>3</v>
      </c>
      <c r="B25" s="95" t="s">
        <v>112</v>
      </c>
      <c r="C25" s="96">
        <f>C23+C24</f>
        <v>0</v>
      </c>
      <c r="D25" s="96">
        <f>D23+D24</f>
        <v>0</v>
      </c>
      <c r="E25" s="371"/>
    </row>
    <row r="26" spans="1:13" ht="18" customHeight="1" x14ac:dyDescent="0.2">
      <c r="A26" s="98">
        <v>4</v>
      </c>
      <c r="B26" s="21" t="s">
        <v>248</v>
      </c>
      <c r="C26" s="283"/>
      <c r="D26" s="283"/>
      <c r="E26" s="371"/>
    </row>
    <row r="27" spans="1:13" ht="38.25" x14ac:dyDescent="0.2">
      <c r="A27" s="98"/>
      <c r="B27" s="21" t="s">
        <v>246</v>
      </c>
      <c r="C27" s="107"/>
      <c r="D27" s="283"/>
      <c r="E27" s="371"/>
    </row>
    <row r="28" spans="1:13" ht="63.75" x14ac:dyDescent="0.2">
      <c r="A28" s="98"/>
      <c r="B28" s="21" t="s">
        <v>244</v>
      </c>
      <c r="C28" s="107"/>
      <c r="D28" s="283"/>
      <c r="E28" s="371"/>
      <c r="G28" s="110"/>
    </row>
    <row r="29" spans="1:13" ht="76.5" x14ac:dyDescent="0.2">
      <c r="A29" s="98"/>
      <c r="B29" s="21" t="s">
        <v>245</v>
      </c>
      <c r="C29" s="107"/>
      <c r="D29" s="283"/>
      <c r="E29" s="371"/>
    </row>
    <row r="30" spans="1:13" ht="18" customHeight="1" x14ac:dyDescent="0.2">
      <c r="A30" s="98">
        <v>6</v>
      </c>
      <c r="B30" s="21" t="s">
        <v>249</v>
      </c>
      <c r="C30" s="283"/>
      <c r="D30" s="283"/>
      <c r="E30" s="371"/>
    </row>
    <row r="31" spans="1:13" ht="38.25" x14ac:dyDescent="0.2">
      <c r="A31" s="98">
        <v>7</v>
      </c>
      <c r="B31" s="21" t="s">
        <v>247</v>
      </c>
      <c r="C31" s="107"/>
      <c r="D31" s="149"/>
      <c r="E31" s="371"/>
    </row>
    <row r="32" spans="1:13" ht="25.5" x14ac:dyDescent="0.2">
      <c r="A32" s="98">
        <v>10</v>
      </c>
      <c r="B32" s="97" t="s">
        <v>115</v>
      </c>
      <c r="C32" s="94">
        <f>C26+C30</f>
        <v>0</v>
      </c>
      <c r="D32" s="104">
        <f>D26-D27-D28-D29+D30-D31</f>
        <v>0</v>
      </c>
      <c r="E32" s="371"/>
    </row>
    <row r="33" spans="1:6" ht="17.25" customHeight="1" x14ac:dyDescent="0.2">
      <c r="A33" s="98">
        <v>11</v>
      </c>
      <c r="B33" s="21" t="s">
        <v>110</v>
      </c>
      <c r="C33" s="283"/>
      <c r="D33" s="149"/>
      <c r="E33" s="371"/>
    </row>
    <row r="34" spans="1:6" ht="38.25" x14ac:dyDescent="0.2">
      <c r="A34" s="98">
        <v>12</v>
      </c>
      <c r="B34" s="21" t="s">
        <v>232</v>
      </c>
      <c r="C34" s="283"/>
      <c r="D34" s="283"/>
      <c r="E34" s="371"/>
    </row>
    <row r="35" spans="1:6" ht="25.5" x14ac:dyDescent="0.2">
      <c r="A35" s="98">
        <v>13</v>
      </c>
      <c r="B35" s="21" t="s">
        <v>111</v>
      </c>
      <c r="C35" s="283"/>
      <c r="D35" s="149"/>
      <c r="E35" s="371"/>
    </row>
    <row r="36" spans="1:6" ht="25.5" x14ac:dyDescent="0.2">
      <c r="A36" s="98">
        <v>14</v>
      </c>
      <c r="B36" s="97" t="s">
        <v>242</v>
      </c>
      <c r="C36" s="94">
        <f>SUM(C33:C35)</f>
        <v>0</v>
      </c>
      <c r="D36" s="104">
        <f>SUM(D33:D35)</f>
        <v>0</v>
      </c>
      <c r="E36" s="371"/>
    </row>
    <row r="37" spans="1:6" thickBot="1" x14ac:dyDescent="0.25">
      <c r="A37" s="101">
        <v>15</v>
      </c>
      <c r="B37" s="102" t="s">
        <v>243</v>
      </c>
      <c r="C37" s="103">
        <f>C32+C36</f>
        <v>0</v>
      </c>
      <c r="D37" s="78">
        <f>D32+D36</f>
        <v>0</v>
      </c>
      <c r="E37" s="372"/>
      <c r="F37" s="373" t="s">
        <v>308</v>
      </c>
    </row>
    <row r="38" spans="1:6" ht="15.75" customHeight="1" x14ac:dyDescent="0.2">
      <c r="C38" s="232"/>
    </row>
    <row r="39" spans="1:6" ht="15.75" customHeight="1" x14ac:dyDescent="0.2">
      <c r="B39" s="1" t="s">
        <v>167</v>
      </c>
      <c r="F39" s="112"/>
    </row>
    <row r="40" spans="1:6" ht="15.75" customHeight="1" x14ac:dyDescent="0.2">
      <c r="F40" s="112"/>
    </row>
    <row r="41" spans="1:6" ht="15.75" customHeight="1" x14ac:dyDescent="0.2">
      <c r="F41" s="112"/>
    </row>
    <row r="42" spans="1:6" ht="15.75" customHeight="1" x14ac:dyDescent="0.2">
      <c r="F42" s="112"/>
    </row>
    <row r="43" spans="1:6" ht="15.75" customHeight="1" x14ac:dyDescent="0.2">
      <c r="F43" s="112"/>
    </row>
    <row r="44" spans="1:6" ht="15.75" customHeight="1" x14ac:dyDescent="0.2">
      <c r="F44" s="112"/>
    </row>
    <row r="45" spans="1:6" ht="15.75" customHeight="1" x14ac:dyDescent="0.2">
      <c r="F45" s="112"/>
    </row>
    <row r="46" spans="1:6" ht="15.75" customHeight="1" x14ac:dyDescent="0.2">
      <c r="F46" s="112"/>
    </row>
    <row r="47" spans="1:6" ht="15.75" customHeight="1" x14ac:dyDescent="0.2">
      <c r="F47" s="112"/>
    </row>
    <row r="48" spans="1:6" ht="15.75" customHeight="1" x14ac:dyDescent="0.2">
      <c r="F48" s="112"/>
    </row>
    <row r="49" spans="6:6" ht="15.75" customHeight="1" x14ac:dyDescent="0.2">
      <c r="F49" s="112"/>
    </row>
    <row r="50" spans="6:6" ht="15.75" customHeight="1" x14ac:dyDescent="0.2">
      <c r="F50" s="112"/>
    </row>
    <row r="51" spans="6:6" ht="15.75" customHeight="1" x14ac:dyDescent="0.2">
      <c r="F51" s="112"/>
    </row>
    <row r="52" spans="6:6" ht="15.75" customHeight="1" x14ac:dyDescent="0.2">
      <c r="F52" s="112"/>
    </row>
    <row r="53" spans="6:6" ht="15.75" customHeight="1" x14ac:dyDescent="0.2">
      <c r="F53" s="112"/>
    </row>
    <row r="54" spans="6:6" ht="15.75" customHeight="1" x14ac:dyDescent="0.2">
      <c r="F54" s="112"/>
    </row>
    <row r="55" spans="6:6" ht="15.75" customHeight="1" x14ac:dyDescent="0.2">
      <c r="F55" s="112"/>
    </row>
    <row r="56" spans="6:6" ht="15.75" customHeight="1" x14ac:dyDescent="0.2">
      <c r="F56" s="112"/>
    </row>
    <row r="57" spans="6:6" ht="15.75" customHeight="1" x14ac:dyDescent="0.2">
      <c r="F57" s="112"/>
    </row>
    <row r="58" spans="6:6" ht="15.75" customHeight="1" x14ac:dyDescent="0.2">
      <c r="F58" s="112"/>
    </row>
    <row r="59" spans="6:6" ht="15.75" customHeight="1" x14ac:dyDescent="0.2">
      <c r="F59" s="112"/>
    </row>
    <row r="60" spans="6:6" ht="15.75" customHeight="1" x14ac:dyDescent="0.2">
      <c r="F60" s="112"/>
    </row>
    <row r="61" spans="6:6" ht="15.75" customHeight="1" x14ac:dyDescent="0.2">
      <c r="F61" s="112"/>
    </row>
    <row r="62" spans="6:6" ht="15.75" customHeight="1" x14ac:dyDescent="0.2">
      <c r="F62" s="112"/>
    </row>
    <row r="63" spans="6:6" ht="15.75" customHeight="1" x14ac:dyDescent="0.2">
      <c r="F63" s="112"/>
    </row>
    <row r="64" spans="6:6" ht="15.75" customHeight="1" x14ac:dyDescent="0.2">
      <c r="F64" s="112"/>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4"/>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1" t="s">
        <v>168</v>
      </c>
    </row>
    <row r="2" spans="1:27" ht="17.25" customHeight="1" x14ac:dyDescent="0.25">
      <c r="A2" s="6"/>
      <c r="B2" s="6"/>
      <c r="C2" s="6"/>
      <c r="D2" s="6"/>
      <c r="E2" s="6"/>
      <c r="F2" s="384" t="s">
        <v>323</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220</v>
      </c>
      <c r="V2" s="1" t="s">
        <v>228</v>
      </c>
      <c r="X2" s="1" t="s">
        <v>321</v>
      </c>
      <c r="Y2" s="1" t="s">
        <v>322</v>
      </c>
      <c r="AA2" s="390">
        <f>Alapa!F12</f>
        <v>0</v>
      </c>
    </row>
    <row r="3" spans="1:27" ht="16.5" x14ac:dyDescent="0.2">
      <c r="A3" s="4" t="s">
        <v>128</v>
      </c>
      <c r="B3" s="4"/>
      <c r="C3" s="6"/>
      <c r="D3" s="6"/>
      <c r="E3" s="6"/>
      <c r="F3" s="2"/>
    </row>
    <row r="4" spans="1:27" ht="16.5" x14ac:dyDescent="0.3">
      <c r="A4" s="10" t="str">
        <f>CONCATENATE("Ügyfél:   ",Alapa!$C$17)</f>
        <v xml:space="preserve">Ügyfél:   </v>
      </c>
      <c r="B4" s="10"/>
      <c r="C4" s="11" t="str">
        <f>"Dátum:"</f>
        <v>Dátum:</v>
      </c>
      <c r="D4" s="396"/>
      <c r="E4" s="119"/>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86"/>
      <c r="B6" s="386"/>
      <c r="C6" s="12" t="s">
        <v>0</v>
      </c>
      <c r="D6" s="9" t="str">
        <f>IF(Alapa!$H$2=0," ",Alapa!$H$2)</f>
        <v xml:space="preserve"> </v>
      </c>
      <c r="E6" s="7"/>
    </row>
    <row r="7" spans="1:27" ht="17.25" thickBot="1" x14ac:dyDescent="0.25">
      <c r="A7" s="389" t="s">
        <v>241</v>
      </c>
      <c r="B7" s="8"/>
      <c r="C7" s="16"/>
      <c r="D7" s="16"/>
      <c r="E7" s="18"/>
    </row>
    <row r="8" spans="1:27" ht="20.25" x14ac:dyDescent="0.2">
      <c r="A8" s="188" t="s">
        <v>155</v>
      </c>
      <c r="B8" s="189" t="s">
        <v>156</v>
      </c>
      <c r="C8" s="190"/>
      <c r="D8" s="190"/>
      <c r="E8" s="192"/>
      <c r="F8" s="281"/>
    </row>
    <row r="9" spans="1:27" ht="16.5" x14ac:dyDescent="0.2">
      <c r="A9" s="193" t="s">
        <v>4</v>
      </c>
      <c r="B9" s="8"/>
      <c r="C9" s="23" t="s">
        <v>5</v>
      </c>
      <c r="D9" s="23"/>
      <c r="E9" s="194"/>
    </row>
    <row r="10" spans="1:27" ht="17.25" thickBot="1" x14ac:dyDescent="0.25">
      <c r="A10" s="195">
        <f>Alapa!C25</f>
        <v>0</v>
      </c>
      <c r="B10" s="196"/>
      <c r="C10" s="197">
        <f>Alapa!C17</f>
        <v>0</v>
      </c>
      <c r="D10" s="197"/>
      <c r="E10" s="199"/>
    </row>
    <row r="11" spans="1:27" ht="25.5" customHeight="1" thickBot="1" x14ac:dyDescent="0.25">
      <c r="A11" s="303"/>
      <c r="B11" s="322" t="s">
        <v>18</v>
      </c>
      <c r="C11" s="321" t="s">
        <v>230</v>
      </c>
      <c r="D11" s="230" t="s">
        <v>194</v>
      </c>
      <c r="E11" s="309"/>
    </row>
    <row r="12" spans="1:27" ht="25.5" x14ac:dyDescent="0.2">
      <c r="A12" s="30"/>
      <c r="B12" s="31" t="s">
        <v>229</v>
      </c>
      <c r="C12" s="289"/>
      <c r="D12" s="32" t="s">
        <v>275</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326</v>
      </c>
      <c r="C14" s="92" t="s">
        <v>81</v>
      </c>
      <c r="D14" s="60">
        <f>IF('HIPA-03'!D21=0,'HIPA-03'!E21,'HIPA-03'!D21)</f>
        <v>0</v>
      </c>
      <c r="E14" s="37"/>
    </row>
    <row r="15" spans="1:27" ht="25.5" customHeight="1" x14ac:dyDescent="0.2">
      <c r="A15" s="34"/>
      <c r="B15" s="50" t="s">
        <v>8</v>
      </c>
      <c r="C15" s="92" t="s">
        <v>221</v>
      </c>
      <c r="D15" s="60">
        <f>'HIPA-00'!C33+'HIPA-00'!D33</f>
        <v>0</v>
      </c>
      <c r="E15" s="37"/>
    </row>
    <row r="16" spans="1:27" ht="25.5" customHeight="1" x14ac:dyDescent="0.2">
      <c r="A16" s="34"/>
      <c r="B16" s="50" t="s">
        <v>9</v>
      </c>
      <c r="C16" s="92" t="s">
        <v>222</v>
      </c>
      <c r="D16" s="60">
        <f>'HIPA-00'!C34+'HIPA-00'!D34</f>
        <v>0</v>
      </c>
      <c r="E16" s="37"/>
    </row>
    <row r="17" spans="1:9" ht="25.5" customHeight="1" x14ac:dyDescent="0.2">
      <c r="A17" s="34"/>
      <c r="B17" s="50" t="s">
        <v>261</v>
      </c>
      <c r="C17" s="92" t="s">
        <v>327</v>
      </c>
      <c r="D17" s="60">
        <f>'HIPA-00'!C35+'HIPA-00'!D35</f>
        <v>0</v>
      </c>
      <c r="E17" s="37"/>
    </row>
    <row r="18" spans="1:9" ht="25.5" customHeight="1" x14ac:dyDescent="0.2">
      <c r="A18" s="34"/>
      <c r="B18" s="50" t="s">
        <v>339</v>
      </c>
      <c r="C18" s="92" t="s">
        <v>81</v>
      </c>
      <c r="D18" s="43">
        <f>D13-(D14+D15+D16+D17)</f>
        <v>0</v>
      </c>
      <c r="E18" s="37"/>
    </row>
    <row r="19" spans="1:9" ht="25.5" customHeight="1" x14ac:dyDescent="0.2">
      <c r="A19" s="34"/>
      <c r="B19" s="50" t="s">
        <v>262</v>
      </c>
      <c r="C19" s="92" t="s">
        <v>209</v>
      </c>
      <c r="D19" s="104">
        <f>IF(D18=0,0,IF($C$22="NINCS MEGOSZTÁS",'HIPA-05'!D39,HLOOKUP(D11,'HIPA-05'!$D$17:$N$49,'HIPA-05'!$A39,FALSE)))</f>
        <v>0</v>
      </c>
      <c r="E19" s="37"/>
    </row>
    <row r="20" spans="1:9" ht="25.5" customHeight="1" x14ac:dyDescent="0.2">
      <c r="A20" s="34"/>
      <c r="B20" s="50" t="s">
        <v>263</v>
      </c>
      <c r="C20" s="92" t="s">
        <v>210</v>
      </c>
      <c r="D20" s="104">
        <f>IF(D18=0,0,IF($C$22="NINCS MEGOSZTÁS",'HIPA-05'!D40,HLOOKUP(D11,'HIPA-05'!$D$17:$N$49,'HIPA-05'!$A40,FALSE)))</f>
        <v>0</v>
      </c>
      <c r="E20" s="37"/>
    </row>
    <row r="21" spans="1:9" ht="25.5" customHeight="1" x14ac:dyDescent="0.2">
      <c r="A21" s="34"/>
      <c r="B21" s="50" t="s">
        <v>10</v>
      </c>
      <c r="C21" s="29"/>
      <c r="D21" s="43">
        <f>D18-D19+D20</f>
        <v>0</v>
      </c>
      <c r="E21" s="37"/>
    </row>
    <row r="22" spans="1:9" ht="25.5" customHeight="1" x14ac:dyDescent="0.2">
      <c r="A22" s="34"/>
      <c r="B22" s="50" t="s">
        <v>106</v>
      </c>
      <c r="C22" s="274" t="str">
        <f>IF('HIPA-04'!D14="X","VAN MEGOSZTÁS",IF('HIPA-04'!D15="X","VAN MEGOSZTÁS",IF('HIPA-04'!D16="X","VAN MEGOSZTÁS","NINCS MEGOSZTÁS")))</f>
        <v>NINCS MEGOSZTÁS</v>
      </c>
      <c r="D22" s="104">
        <f>IF($D$21=0,0,IF($C$22="NINCS MEGOSZTÁS",('HIPA-05'!D38-'HIPA-05'!D39+'HIPA-05'!D40-'HIPA-05'!D41),HLOOKUP(D11,'HIPA-05'!$D$17:$N$49,'HIPA-05'!$A38,FALSE)))</f>
        <v>0</v>
      </c>
      <c r="E22" s="37"/>
    </row>
    <row r="23" spans="1:9" ht="25.5" customHeight="1" x14ac:dyDescent="0.2">
      <c r="A23" s="34"/>
      <c r="B23" s="50" t="s">
        <v>11</v>
      </c>
      <c r="C23" s="92" t="s">
        <v>211</v>
      </c>
      <c r="D23" s="104">
        <f>IF(D21=0,0,IF($C$22="NINCS MEGOSZTÁS",'HIPA-05'!D41,HLOOKUP(D11,'HIPA-05'!$D$17:$N$49,'HIPA-05'!$A41,FALSE)))</f>
        <v>0</v>
      </c>
      <c r="E23" s="37"/>
    </row>
    <row r="24" spans="1:9" ht="25.5" customHeight="1" x14ac:dyDescent="0.2">
      <c r="A24" s="34"/>
      <c r="B24" s="50" t="s">
        <v>12</v>
      </c>
      <c r="C24" s="36"/>
      <c r="D24" s="43">
        <f>D22-D23</f>
        <v>0</v>
      </c>
      <c r="E24" s="37"/>
    </row>
    <row r="25" spans="1:9" ht="25.5" customHeight="1" x14ac:dyDescent="0.2">
      <c r="A25" s="34"/>
      <c r="B25" s="50" t="s">
        <v>103</v>
      </c>
      <c r="C25" s="92" t="s">
        <v>212</v>
      </c>
      <c r="D25" s="261">
        <f>IF(D21=0,0,IF($C$22="NINCS MEGOSZTÁS",'HIPA-05'!D42,HLOOKUP(D11,'HIPA-05'!$D$17:$N$49,'HIPA-05'!$A42,FALSE)))</f>
        <v>0</v>
      </c>
      <c r="E25" s="37"/>
    </row>
    <row r="26" spans="1:9" ht="25.5" customHeight="1" x14ac:dyDescent="0.2">
      <c r="A26" s="34"/>
      <c r="B26" s="62" t="s">
        <v>104</v>
      </c>
      <c r="C26" s="36"/>
      <c r="D26" s="43">
        <f>D24*D25</f>
        <v>0</v>
      </c>
      <c r="E26" s="37"/>
      <c r="F26" s="404"/>
      <c r="H26" s="405"/>
      <c r="I26" s="404"/>
    </row>
    <row r="27" spans="1:9" ht="25.5" customHeight="1" x14ac:dyDescent="0.2">
      <c r="A27" s="34"/>
      <c r="B27" s="50" t="s">
        <v>13</v>
      </c>
      <c r="C27" s="92" t="s">
        <v>328</v>
      </c>
      <c r="D27" s="104">
        <f>IF(D26=0,0,IF($C$22="NINCS MEGOSZTÁS",'HIPA-05'!D43,HLOOKUP(D11,'HIPA-05'!$D$17:$N$49,'HIPA-05'!$A43,FALSE)))</f>
        <v>0</v>
      </c>
      <c r="E27" s="37"/>
    </row>
    <row r="28" spans="1:9" ht="25.5" customHeight="1" x14ac:dyDescent="0.2">
      <c r="A28" s="34"/>
      <c r="B28" s="50" t="s">
        <v>238</v>
      </c>
      <c r="C28" s="92" t="s">
        <v>329</v>
      </c>
      <c r="D28" s="104">
        <f>IF(D26=0,0,IF($C$22="NINCS MEGOSZTÁS",'HIPA-05'!D47,HLOOKUP(D11,'HIPA-05'!$D$17:$N$49,'HIPA-05'!$A47,FALSE)))</f>
        <v>0</v>
      </c>
      <c r="E28" s="37"/>
    </row>
    <row r="29" spans="1:9" ht="25.5" customHeight="1" x14ac:dyDescent="0.2">
      <c r="A29" s="34"/>
      <c r="B29" s="50" t="s">
        <v>317</v>
      </c>
      <c r="C29" s="92" t="s">
        <v>330</v>
      </c>
      <c r="D29" s="104">
        <f>IF(D26=0,0,IF($C$22="NINCS MEGOSZTÁS",'HIPA-05'!D48,HLOOKUP(D11,'HIPA-05'!$D$17:$N$49,'HIPA-05'!$A48,FALSE)))</f>
        <v>0</v>
      </c>
      <c r="E29" s="37"/>
    </row>
    <row r="30" spans="1:9" ht="38.25" x14ac:dyDescent="0.2">
      <c r="A30" s="34"/>
      <c r="B30" s="50" t="s">
        <v>250</v>
      </c>
      <c r="C30" s="92" t="s">
        <v>277</v>
      </c>
      <c r="D30" s="104">
        <f>IF(D26=0,0,IF($C$22="NINCS MEGOSZTÁS",'HIPA-05'!D49,HLOOKUP(D11,'HIPA-05'!$D$17:$N$49,'HIPA-05'!$A49,FALSE)))</f>
        <v>0</v>
      </c>
      <c r="E30" s="37"/>
    </row>
    <row r="31" spans="1:9" ht="25.5" customHeight="1" x14ac:dyDescent="0.2">
      <c r="A31" s="34"/>
      <c r="B31" s="50" t="s">
        <v>251</v>
      </c>
      <c r="C31" s="36"/>
      <c r="D31" s="43">
        <f>D26-D27-D28-D29-D30</f>
        <v>0</v>
      </c>
      <c r="E31" s="37"/>
    </row>
    <row r="32" spans="1:9" ht="25.5" customHeight="1" x14ac:dyDescent="0.2">
      <c r="A32" s="34"/>
      <c r="B32" s="50" t="s">
        <v>281</v>
      </c>
      <c r="C32" s="239"/>
      <c r="D32" s="104">
        <f>D33+D34</f>
        <v>0</v>
      </c>
      <c r="E32" s="37"/>
    </row>
    <row r="33" spans="1:10" ht="22.5" customHeight="1" x14ac:dyDescent="0.2">
      <c r="A33" s="34"/>
      <c r="B33" s="50" t="s">
        <v>350</v>
      </c>
      <c r="C33" s="92" t="s">
        <v>300</v>
      </c>
      <c r="D33" s="104">
        <f>IF(D31=0,0,IF($C$22="NINCS MEGOSZTÁS",'HIPA-05'!D53,HLOOKUP(D11,'HIPA-05'!$D$17:$N$58,'HIPA-05'!$A53,FALSE)))</f>
        <v>0</v>
      </c>
      <c r="E33" s="37"/>
    </row>
    <row r="34" spans="1:10" ht="24" customHeight="1" x14ac:dyDescent="0.2">
      <c r="A34" s="34"/>
      <c r="B34" s="50" t="s">
        <v>351</v>
      </c>
      <c r="C34" s="92" t="s">
        <v>331</v>
      </c>
      <c r="D34" s="104">
        <f>IF(D31=0,0,IF($C$22="NINCS MEGOSZTÁS",'HIPA-05'!D54,HLOOKUP(D11,'HIPA-05'!$D$17:$N$58,'HIPA-05'!$A54,FALSE)))</f>
        <v>0</v>
      </c>
      <c r="E34" s="37"/>
    </row>
    <row r="35" spans="1:10" ht="25.5" customHeight="1" x14ac:dyDescent="0.2">
      <c r="A35" s="34"/>
      <c r="B35" s="50" t="s">
        <v>301</v>
      </c>
      <c r="C35" s="92" t="s">
        <v>349</v>
      </c>
      <c r="D35" s="104">
        <f>IF(D31=0,0,IF($C$22="NINCS MEGOSZTÁS",'HIPA-05'!D56,HLOOKUP(D11,'HIPA-05'!$D$17:$N$58,'HIPA-05'!$A56,FALSE)))</f>
        <v>0</v>
      </c>
      <c r="E35" s="37"/>
    </row>
    <row r="36" spans="1:10" ht="25.5" customHeight="1" x14ac:dyDescent="0.2">
      <c r="A36" s="34"/>
      <c r="B36" s="50" t="s">
        <v>252</v>
      </c>
      <c r="C36" s="36"/>
      <c r="D36" s="43">
        <f>D31-(D32+D35)</f>
        <v>0</v>
      </c>
      <c r="E36" s="37"/>
      <c r="F36" s="404"/>
      <c r="H36" s="406"/>
      <c r="I36" s="407"/>
      <c r="J36" s="404"/>
    </row>
    <row r="37" spans="1:10" ht="25.5" customHeight="1" x14ac:dyDescent="0.2">
      <c r="A37" s="34"/>
      <c r="B37" s="50" t="s">
        <v>253</v>
      </c>
      <c r="C37" s="36"/>
      <c r="D37" s="47"/>
      <c r="E37" s="37"/>
    </row>
    <row r="38" spans="1:10" ht="25.5" customHeight="1" x14ac:dyDescent="0.2">
      <c r="A38" s="134"/>
      <c r="B38" s="305" t="s">
        <v>254</v>
      </c>
      <c r="C38" s="306"/>
      <c r="D38" s="307"/>
      <c r="E38" s="308"/>
    </row>
    <row r="39" spans="1:10" ht="25.5" customHeight="1" x14ac:dyDescent="0.2">
      <c r="A39" s="134"/>
      <c r="B39" s="305" t="s">
        <v>255</v>
      </c>
      <c r="C39" s="306"/>
      <c r="D39" s="307"/>
      <c r="E39" s="308"/>
    </row>
    <row r="40" spans="1:10" ht="25.5" customHeight="1" thickBot="1" x14ac:dyDescent="0.25">
      <c r="A40" s="38"/>
      <c r="B40" s="51" t="s">
        <v>256</v>
      </c>
      <c r="C40" s="40"/>
      <c r="D40" s="324"/>
      <c r="E40" s="41"/>
    </row>
    <row r="41" spans="1:10" ht="25.5" customHeight="1" x14ac:dyDescent="0.2">
      <c r="A41" s="30"/>
      <c r="B41" s="31" t="s">
        <v>15</v>
      </c>
      <c r="C41" s="340"/>
      <c r="D41" s="341"/>
      <c r="E41" s="33" t="s">
        <v>6</v>
      </c>
    </row>
    <row r="42" spans="1:10" ht="25.5" customHeight="1" x14ac:dyDescent="0.2">
      <c r="A42" s="81"/>
      <c r="B42" s="314" t="s">
        <v>264</v>
      </c>
      <c r="C42" s="343"/>
      <c r="D42" s="344">
        <f>Alapa!C11</f>
        <v>0</v>
      </c>
      <c r="E42" s="380"/>
      <c r="H42" s="110"/>
    </row>
    <row r="43" spans="1:10" ht="25.5" customHeight="1" x14ac:dyDescent="0.2">
      <c r="A43" s="81"/>
      <c r="B43" s="314" t="s">
        <v>267</v>
      </c>
      <c r="C43" s="363"/>
      <c r="D43" s="342">
        <f>AA2+151</f>
        <v>151</v>
      </c>
      <c r="E43" s="380"/>
    </row>
    <row r="44" spans="1:10" ht="25.5" customHeight="1" x14ac:dyDescent="0.2">
      <c r="A44" s="81"/>
      <c r="B44" s="314" t="s">
        <v>15</v>
      </c>
      <c r="C44" s="313" t="s">
        <v>265</v>
      </c>
      <c r="D44" s="315" t="s">
        <v>266</v>
      </c>
      <c r="E44" s="380"/>
    </row>
    <row r="45" spans="1:10" ht="25.5" customHeight="1" x14ac:dyDescent="0.2">
      <c r="A45" s="34"/>
      <c r="B45" s="36" t="s">
        <v>19</v>
      </c>
      <c r="C45" s="329">
        <f>D43+31</f>
        <v>182</v>
      </c>
      <c r="D45" s="330">
        <f>C45+365</f>
        <v>547</v>
      </c>
      <c r="E45" s="381"/>
    </row>
    <row r="46" spans="1:10" ht="25.5" customHeight="1" x14ac:dyDescent="0.2">
      <c r="A46" s="34"/>
      <c r="B46" s="36" t="s">
        <v>16</v>
      </c>
      <c r="C46" s="397">
        <v>44454</v>
      </c>
      <c r="D46" s="99">
        <f>IF(D31-D34&lt;0,0,D31-D34)</f>
        <v>0</v>
      </c>
      <c r="E46" s="381"/>
      <c r="H46" s="110"/>
    </row>
    <row r="47" spans="1:10" ht="25.5" customHeight="1" thickBot="1" x14ac:dyDescent="0.25">
      <c r="A47" s="38"/>
      <c r="B47" s="40" t="s">
        <v>17</v>
      </c>
      <c r="C47" s="398">
        <v>44635</v>
      </c>
      <c r="D47" s="347">
        <f>IF(D31&lt;0,0,D31/2)</f>
        <v>0</v>
      </c>
      <c r="E47" s="382"/>
    </row>
    <row r="48" spans="1:10" ht="24.75" hidden="1" customHeight="1" x14ac:dyDescent="0.2">
      <c r="A48" s="30"/>
      <c r="B48" s="31" t="s">
        <v>320</v>
      </c>
      <c r="C48" s="230" t="s">
        <v>322</v>
      </c>
      <c r="D48" s="341"/>
      <c r="E48" s="33" t="s">
        <v>6</v>
      </c>
    </row>
    <row r="49" spans="1:5" ht="51" hidden="1" customHeight="1" x14ac:dyDescent="0.2">
      <c r="A49" s="81"/>
      <c r="B49" s="421" t="s">
        <v>318</v>
      </c>
      <c r="C49" s="421"/>
      <c r="D49" s="375"/>
      <c r="E49" s="380"/>
    </row>
    <row r="50" spans="1:5" ht="24.75" hidden="1" customHeight="1" thickBot="1" x14ac:dyDescent="0.25">
      <c r="A50" s="376"/>
      <c r="B50" s="377" t="s">
        <v>319</v>
      </c>
      <c r="C50" s="378"/>
      <c r="D50" s="379">
        <f>-(IF(C48="NINCS",0,IF(D32+D35&lt;D31*90%,(D31*90%-(D32+D35))*10%,0)))</f>
        <v>0</v>
      </c>
      <c r="E50" s="383"/>
    </row>
    <row r="52" spans="1:5" x14ac:dyDescent="0.2">
      <c r="B52" s="316" t="s">
        <v>362</v>
      </c>
    </row>
    <row r="53" spans="1:5" ht="14.25" customHeight="1" x14ac:dyDescent="0.2">
      <c r="B53" s="438" t="s">
        <v>363</v>
      </c>
    </row>
    <row r="54" spans="1:5" x14ac:dyDescent="0.2">
      <c r="B54" s="316" t="s">
        <v>360</v>
      </c>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1" t="s">
        <v>168</v>
      </c>
    </row>
    <row r="2" spans="1:7" ht="15.75" x14ac:dyDescent="0.25">
      <c r="A2" s="6"/>
      <c r="B2" s="6"/>
      <c r="C2" s="6"/>
      <c r="D2" s="6"/>
      <c r="E2" s="6"/>
      <c r="F2" s="384" t="s">
        <v>323</v>
      </c>
    </row>
    <row r="3" spans="1:7" ht="16.5" x14ac:dyDescent="0.2">
      <c r="A3" s="4" t="s">
        <v>128</v>
      </c>
      <c r="B3" s="4"/>
      <c r="C3" s="6"/>
      <c r="D3" s="6"/>
      <c r="E3" s="6"/>
      <c r="F3" s="2"/>
    </row>
    <row r="4" spans="1:7" ht="16.5" customHeight="1" x14ac:dyDescent="0.3">
      <c r="A4" s="10" t="str">
        <f>CONCATENATE("Ügyfél:   ",Alapa!$C$17)</f>
        <v xml:space="preserve">Ügyfél:   </v>
      </c>
      <c r="B4" s="10"/>
      <c r="C4" s="11" t="str">
        <f>"Dátum:"</f>
        <v>Dátum:</v>
      </c>
      <c r="D4" s="396"/>
      <c r="E4" s="119"/>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89" t="s">
        <v>241</v>
      </c>
      <c r="B7" s="8"/>
      <c r="C7" s="16"/>
      <c r="D7" s="17"/>
      <c r="E7" s="18"/>
      <c r="F7" s="310" t="s">
        <v>168</v>
      </c>
    </row>
    <row r="8" spans="1:7" ht="20.25" x14ac:dyDescent="0.3">
      <c r="A8" s="203"/>
      <c r="B8" s="204" t="s">
        <v>129</v>
      </c>
      <c r="C8" s="190"/>
      <c r="D8" s="191"/>
      <c r="E8" s="192"/>
    </row>
    <row r="9" spans="1:7" ht="16.5" x14ac:dyDescent="0.3">
      <c r="A9" s="193" t="s">
        <v>4</v>
      </c>
      <c r="B9" s="8"/>
      <c r="C9" s="23" t="s">
        <v>5</v>
      </c>
      <c r="D9" s="17"/>
      <c r="E9" s="194"/>
    </row>
    <row r="10" spans="1:7" ht="17.25" thickBot="1" x14ac:dyDescent="0.35">
      <c r="A10" s="195">
        <f>Alapa!C25</f>
        <v>0</v>
      </c>
      <c r="B10" s="196"/>
      <c r="C10" s="197">
        <f>Alapa!C17</f>
        <v>0</v>
      </c>
      <c r="D10" s="198"/>
      <c r="E10" s="199"/>
    </row>
    <row r="11" spans="1:7" ht="16.5" x14ac:dyDescent="0.3">
      <c r="A11" s="303"/>
      <c r="B11" s="8"/>
      <c r="C11" s="16"/>
      <c r="D11" s="17"/>
      <c r="E11" s="309"/>
    </row>
    <row r="12" spans="1:7" ht="25.5" customHeight="1" thickBot="1" x14ac:dyDescent="0.25">
      <c r="A12" s="19"/>
      <c r="B12" s="29"/>
      <c r="C12" s="29"/>
      <c r="D12" s="29"/>
      <c r="E12" s="29"/>
    </row>
    <row r="13" spans="1:7" ht="38.25" x14ac:dyDescent="0.2">
      <c r="A13" s="30" t="s">
        <v>74</v>
      </c>
      <c r="B13" s="53" t="s">
        <v>20</v>
      </c>
      <c r="C13" s="32"/>
      <c r="D13" s="32" t="s">
        <v>275</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73" t="s">
        <v>287</v>
      </c>
    </row>
    <row r="20" spans="1:6" ht="25.5" customHeight="1" thickBot="1" x14ac:dyDescent="0.25">
      <c r="A20" s="29"/>
      <c r="B20" s="54"/>
      <c r="C20" s="29"/>
      <c r="D20" s="29"/>
      <c r="E20" s="29"/>
    </row>
    <row r="21" spans="1:6" ht="38.25" x14ac:dyDescent="0.2">
      <c r="A21" s="30" t="s">
        <v>75</v>
      </c>
      <c r="B21" s="53" t="s">
        <v>27</v>
      </c>
      <c r="C21" s="32"/>
      <c r="D21" s="32" t="s">
        <v>275</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275</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275</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1" t="s">
        <v>168</v>
      </c>
    </row>
    <row r="2" spans="1:10" ht="16.5" customHeight="1" x14ac:dyDescent="0.25">
      <c r="A2" s="6"/>
      <c r="B2" s="6"/>
      <c r="C2" s="6"/>
      <c r="D2" s="6"/>
      <c r="E2" s="6"/>
      <c r="F2" s="6"/>
      <c r="G2" s="70"/>
      <c r="H2" s="70"/>
      <c r="I2" s="384" t="s">
        <v>323</v>
      </c>
    </row>
    <row r="3" spans="1:10" ht="24" customHeight="1" x14ac:dyDescent="0.2">
      <c r="A3" s="4" t="s">
        <v>128</v>
      </c>
      <c r="B3" s="4"/>
      <c r="C3" s="4"/>
      <c r="D3" s="6"/>
      <c r="E3" s="6"/>
      <c r="F3" s="6"/>
      <c r="G3" s="70"/>
      <c r="H3" s="70"/>
    </row>
    <row r="4" spans="1:10" ht="16.5" customHeight="1" x14ac:dyDescent="0.3">
      <c r="A4" s="10" t="str">
        <f>CONCATENATE("Ügyfél:   ",Alapa!$C$17)</f>
        <v xml:space="preserve">Ügyfél:   </v>
      </c>
      <c r="B4" s="9"/>
      <c r="C4" s="9"/>
      <c r="D4" s="72"/>
      <c r="E4" s="27" t="str">
        <f>"Dátum:"</f>
        <v>Dátum:</v>
      </c>
      <c r="F4" s="396"/>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89" t="s">
        <v>241</v>
      </c>
      <c r="B7" s="8"/>
      <c r="C7" s="8"/>
      <c r="D7" s="6"/>
      <c r="E7" s="6"/>
      <c r="F7" s="16"/>
      <c r="G7" s="17"/>
      <c r="H7" s="18"/>
      <c r="I7" s="311" t="s">
        <v>168</v>
      </c>
    </row>
    <row r="8" spans="1:10" ht="16.5" customHeight="1" x14ac:dyDescent="0.3">
      <c r="A8" s="205"/>
      <c r="B8" s="204" t="s">
        <v>130</v>
      </c>
      <c r="C8" s="206"/>
      <c r="D8" s="207"/>
      <c r="E8" s="207"/>
      <c r="F8" s="190"/>
      <c r="G8" s="191"/>
      <c r="H8" s="192"/>
    </row>
    <row r="9" spans="1:10" ht="16.5" customHeight="1" x14ac:dyDescent="0.3">
      <c r="A9" s="193" t="s">
        <v>4</v>
      </c>
      <c r="B9" s="8"/>
      <c r="C9" s="8"/>
      <c r="D9" s="71"/>
      <c r="E9" s="71"/>
      <c r="F9" s="23" t="s">
        <v>5</v>
      </c>
      <c r="G9" s="17"/>
      <c r="H9" s="194"/>
    </row>
    <row r="10" spans="1:10" ht="16.5" customHeight="1" thickBot="1" x14ac:dyDescent="0.35">
      <c r="A10" s="195">
        <f>Alapa!C25</f>
        <v>0</v>
      </c>
      <c r="B10" s="196"/>
      <c r="C10" s="196"/>
      <c r="D10" s="208"/>
      <c r="E10" s="208"/>
      <c r="F10" s="197">
        <f>Alapa!C17</f>
        <v>0</v>
      </c>
      <c r="G10" s="198"/>
      <c r="H10" s="199"/>
    </row>
    <row r="11" spans="1:10" ht="24" customHeight="1" x14ac:dyDescent="0.3">
      <c r="A11" s="303"/>
      <c r="B11" s="8"/>
      <c r="C11" s="16"/>
      <c r="D11" s="17"/>
      <c r="E11" s="18"/>
      <c r="F11" s="70"/>
      <c r="G11" s="70"/>
      <c r="H11" s="309"/>
    </row>
    <row r="12" spans="1:10" ht="24" customHeight="1" thickBot="1" x14ac:dyDescent="0.25">
      <c r="A12" s="19"/>
      <c r="B12" s="93" t="s">
        <v>276</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25"/>
      <c r="G14" s="426"/>
      <c r="H14" s="427"/>
    </row>
    <row r="15" spans="1:10" ht="24" customHeight="1" x14ac:dyDescent="0.2">
      <c r="A15" s="34"/>
      <c r="B15" s="50" t="s">
        <v>51</v>
      </c>
      <c r="C15" s="50"/>
      <c r="D15" s="83">
        <f>'HIPA-00'!C26</f>
        <v>0</v>
      </c>
      <c r="E15" s="83">
        <f>'HIPA-00'!D26</f>
        <v>0</v>
      </c>
      <c r="F15" s="425"/>
      <c r="G15" s="426"/>
      <c r="H15" s="427"/>
    </row>
    <row r="16" spans="1:10" ht="24" customHeight="1" x14ac:dyDescent="0.2">
      <c r="A16" s="34"/>
      <c r="B16" s="50" t="s">
        <v>52</v>
      </c>
      <c r="C16" s="50"/>
      <c r="D16" s="83">
        <f>'HIPA-00'!C30</f>
        <v>0</v>
      </c>
      <c r="E16" s="83">
        <f>'HIPA-00'!D30</f>
        <v>0</v>
      </c>
      <c r="F16" s="425"/>
      <c r="G16" s="426"/>
      <c r="H16" s="427"/>
    </row>
    <row r="17" spans="1:8" ht="38.25" x14ac:dyDescent="0.2">
      <c r="A17" s="34"/>
      <c r="B17" s="50" t="s">
        <v>239</v>
      </c>
      <c r="C17" s="50"/>
      <c r="D17" s="59"/>
      <c r="E17" s="83">
        <f>'HIPA-00'!D27+'HIPA-00'!D31</f>
        <v>0</v>
      </c>
      <c r="F17" s="425"/>
      <c r="G17" s="426"/>
      <c r="H17" s="427"/>
    </row>
    <row r="18" spans="1:8" ht="51" x14ac:dyDescent="0.2">
      <c r="A18" s="34"/>
      <c r="B18" s="50" t="s">
        <v>257</v>
      </c>
      <c r="C18" s="50"/>
      <c r="D18" s="59"/>
      <c r="E18" s="83">
        <f>'HIPA-00'!D28</f>
        <v>0</v>
      </c>
      <c r="F18" s="425"/>
      <c r="G18" s="426"/>
      <c r="H18" s="427"/>
    </row>
    <row r="19" spans="1:8" ht="63.75" x14ac:dyDescent="0.2">
      <c r="A19" s="34"/>
      <c r="B19" s="50" t="s">
        <v>258</v>
      </c>
      <c r="C19" s="50"/>
      <c r="D19" s="59"/>
      <c r="E19" s="83">
        <f>'HIPA-00'!D29</f>
        <v>0</v>
      </c>
      <c r="F19" s="299"/>
      <c r="G19" s="300"/>
      <c r="H19" s="301"/>
    </row>
    <row r="20" spans="1:8" ht="38.25" x14ac:dyDescent="0.2">
      <c r="A20" s="34"/>
      <c r="B20" s="50" t="s">
        <v>259</v>
      </c>
      <c r="C20" s="50"/>
      <c r="D20" s="59"/>
      <c r="E20" s="57">
        <f>H29</f>
        <v>0</v>
      </c>
      <c r="F20" s="425"/>
      <c r="G20" s="426"/>
      <c r="H20" s="427"/>
    </row>
    <row r="21" spans="1:8" ht="39" thickBot="1" x14ac:dyDescent="0.25">
      <c r="A21" s="38"/>
      <c r="B21" s="51" t="s">
        <v>260</v>
      </c>
      <c r="C21" s="51"/>
      <c r="D21" s="58">
        <f>D15+D16</f>
        <v>0</v>
      </c>
      <c r="E21" s="58">
        <f>E17+E18+E19+E20</f>
        <v>0</v>
      </c>
      <c r="F21" s="422"/>
      <c r="G21" s="423"/>
      <c r="H21" s="424"/>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1" t="s">
        <v>168</v>
      </c>
    </row>
    <row r="2" spans="1:27" ht="16.5" customHeight="1" x14ac:dyDescent="0.25">
      <c r="A2" s="6"/>
      <c r="B2" s="6"/>
      <c r="C2" s="6"/>
      <c r="D2" s="6"/>
      <c r="E2" s="6"/>
      <c r="F2" s="384" t="s">
        <v>323</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324</v>
      </c>
    </row>
    <row r="3" spans="1:27" ht="16.5" customHeight="1" x14ac:dyDescent="0.2">
      <c r="A3" s="4" t="s">
        <v>128</v>
      </c>
      <c r="B3" s="4"/>
      <c r="C3" s="6"/>
      <c r="D3" s="6"/>
      <c r="E3" s="6"/>
      <c r="F3" s="2"/>
    </row>
    <row r="4" spans="1:27" ht="16.5" customHeight="1" x14ac:dyDescent="0.3">
      <c r="A4" s="10" t="str">
        <f>CONCATENATE("Ügyfél:   ",Alapa!$C$17)</f>
        <v xml:space="preserve">Ügyfél:   </v>
      </c>
      <c r="B4" s="10"/>
      <c r="C4" s="11" t="str">
        <f>"Dátum:"</f>
        <v>Dátum:</v>
      </c>
      <c r="D4" s="396"/>
      <c r="E4" s="119"/>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89" t="s">
        <v>241</v>
      </c>
      <c r="B7" s="8"/>
      <c r="C7" s="16"/>
      <c r="D7" s="17"/>
      <c r="E7" s="18"/>
      <c r="F7" s="310"/>
    </row>
    <row r="8" spans="1:27" ht="23.25" x14ac:dyDescent="0.3">
      <c r="A8" s="205" t="s">
        <v>78</v>
      </c>
      <c r="B8" s="189" t="s">
        <v>79</v>
      </c>
      <c r="C8" s="190"/>
      <c r="D8" s="191"/>
      <c r="E8" s="192"/>
    </row>
    <row r="9" spans="1:27" ht="16.5" x14ac:dyDescent="0.3">
      <c r="A9" s="193" t="s">
        <v>4</v>
      </c>
      <c r="B9" s="8"/>
      <c r="C9" s="23" t="s">
        <v>5</v>
      </c>
      <c r="D9" s="17"/>
      <c r="E9" s="194"/>
    </row>
    <row r="10" spans="1:27" ht="17.25" thickBot="1" x14ac:dyDescent="0.35">
      <c r="A10" s="195">
        <f>Alapa!C25</f>
        <v>0</v>
      </c>
      <c r="B10" s="196"/>
      <c r="C10" s="197">
        <f>Alapa!C17</f>
        <v>0</v>
      </c>
      <c r="D10" s="198"/>
      <c r="E10" s="199"/>
    </row>
    <row r="11" spans="1:27" ht="16.5" customHeight="1" x14ac:dyDescent="0.2">
      <c r="A11" s="303"/>
      <c r="B11" s="8"/>
      <c r="C11" s="428" t="s">
        <v>325</v>
      </c>
      <c r="D11" s="428"/>
      <c r="E11" s="428"/>
    </row>
    <row r="12" spans="1:27" ht="59.25" customHeight="1" thickBot="1" x14ac:dyDescent="0.25">
      <c r="A12" s="8"/>
      <c r="B12" s="49" t="s">
        <v>53</v>
      </c>
      <c r="C12" s="429"/>
      <c r="D12" s="429"/>
      <c r="E12" s="429"/>
      <c r="F12" s="187"/>
    </row>
    <row r="13" spans="1:27" ht="29.25" customHeight="1" x14ac:dyDescent="0.2">
      <c r="A13" s="30"/>
      <c r="B13" s="31" t="s">
        <v>231</v>
      </c>
      <c r="C13" s="291" t="s">
        <v>194</v>
      </c>
      <c r="D13" s="32" t="s">
        <v>57</v>
      </c>
      <c r="E13" s="33" t="s">
        <v>6</v>
      </c>
      <c r="F13" s="362" t="s">
        <v>286</v>
      </c>
      <c r="J13" s="361" t="s">
        <v>214</v>
      </c>
      <c r="K13" s="1" t="s">
        <v>354</v>
      </c>
    </row>
    <row r="14" spans="1:27" ht="15" customHeight="1" x14ac:dyDescent="0.2">
      <c r="A14" s="34"/>
      <c r="B14" s="35" t="s">
        <v>56</v>
      </c>
      <c r="C14" s="239" t="s">
        <v>332</v>
      </c>
      <c r="D14" s="387"/>
      <c r="E14" s="37"/>
      <c r="K14" s="1" t="s">
        <v>288</v>
      </c>
      <c r="L14" s="1" t="s">
        <v>291</v>
      </c>
    </row>
    <row r="15" spans="1:27" ht="15" customHeight="1" x14ac:dyDescent="0.2">
      <c r="A15" s="34"/>
      <c r="B15" s="35" t="s">
        <v>55</v>
      </c>
      <c r="C15" s="239" t="s">
        <v>333</v>
      </c>
      <c r="D15" s="387"/>
      <c r="E15" s="37"/>
      <c r="K15" s="1" t="s">
        <v>293</v>
      </c>
      <c r="L15" s="1" t="s">
        <v>193</v>
      </c>
    </row>
    <row r="16" spans="1:27" ht="15" customHeight="1" x14ac:dyDescent="0.2">
      <c r="A16" s="34"/>
      <c r="B16" s="35" t="s">
        <v>302</v>
      </c>
      <c r="C16" s="239" t="s">
        <v>334</v>
      </c>
      <c r="D16" s="387"/>
      <c r="E16" s="37"/>
      <c r="K16" s="1" t="s">
        <v>312</v>
      </c>
      <c r="L16" s="1" t="s">
        <v>292</v>
      </c>
    </row>
    <row r="17" spans="1:12" ht="15" customHeight="1" x14ac:dyDescent="0.2">
      <c r="A17" s="34"/>
      <c r="B17" s="35" t="s">
        <v>303</v>
      </c>
      <c r="C17" s="36"/>
      <c r="D17" s="272"/>
      <c r="E17" s="249"/>
      <c r="K17" s="1" t="s">
        <v>289</v>
      </c>
      <c r="L17" s="1" t="s">
        <v>294</v>
      </c>
    </row>
    <row r="18" spans="1:12" ht="15" customHeight="1" x14ac:dyDescent="0.2">
      <c r="A18" s="34"/>
      <c r="B18" s="35" t="s">
        <v>304</v>
      </c>
      <c r="C18" s="36"/>
      <c r="D18" s="272"/>
      <c r="E18" s="249"/>
      <c r="K18" s="1" t="s">
        <v>290</v>
      </c>
      <c r="L18" s="1" t="s">
        <v>295</v>
      </c>
    </row>
    <row r="19" spans="1:12" ht="15" customHeight="1" x14ac:dyDescent="0.2">
      <c r="A19" s="34"/>
      <c r="B19" s="35" t="s">
        <v>305</v>
      </c>
      <c r="C19" s="36"/>
      <c r="D19" s="272"/>
      <c r="E19" s="249"/>
      <c r="K19" s="1" t="s">
        <v>313</v>
      </c>
      <c r="L19" s="1" t="s">
        <v>296</v>
      </c>
    </row>
    <row r="20" spans="1:12" ht="15" customHeight="1" thickBot="1" x14ac:dyDescent="0.25">
      <c r="A20" s="38"/>
      <c r="B20" s="39" t="s">
        <v>306</v>
      </c>
      <c r="C20" s="40"/>
      <c r="D20" s="273"/>
      <c r="E20" s="251"/>
      <c r="K20" s="1" t="s">
        <v>297</v>
      </c>
      <c r="L20" s="1" t="s">
        <v>298</v>
      </c>
    </row>
    <row r="21" spans="1:12" ht="29.25" customHeight="1" thickBot="1" x14ac:dyDescent="0.35">
      <c r="A21" s="8"/>
      <c r="B21" s="49"/>
      <c r="C21" s="16"/>
      <c r="D21" s="17"/>
      <c r="E21" s="18"/>
      <c r="K21" s="1" t="s">
        <v>314</v>
      </c>
      <c r="L21" s="1" t="s">
        <v>299</v>
      </c>
    </row>
    <row r="22" spans="1:12" ht="25.5" customHeight="1" x14ac:dyDescent="0.2">
      <c r="A22" s="30"/>
      <c r="B22" s="31" t="s">
        <v>54</v>
      </c>
      <c r="C22" s="32"/>
      <c r="D22" s="32" t="s">
        <v>70</v>
      </c>
      <c r="E22" s="33" t="s">
        <v>6</v>
      </c>
      <c r="K22" s="1" t="s">
        <v>347</v>
      </c>
      <c r="L22" s="1" t="s">
        <v>348</v>
      </c>
    </row>
    <row r="23" spans="1:12" ht="25.5" x14ac:dyDescent="0.2">
      <c r="A23" s="34"/>
      <c r="B23" s="50" t="s">
        <v>215</v>
      </c>
      <c r="C23" s="252" t="s">
        <v>335</v>
      </c>
      <c r="D23" s="60">
        <f>'HIPA-05'!D23</f>
        <v>0</v>
      </c>
      <c r="E23" s="37"/>
    </row>
    <row r="24" spans="1:12" ht="38.25" x14ac:dyDescent="0.2">
      <c r="A24" s="34"/>
      <c r="B24" s="50" t="s">
        <v>216</v>
      </c>
      <c r="C24" s="252" t="s">
        <v>336</v>
      </c>
      <c r="D24" s="60">
        <f>IF(D23=0,0,HLOOKUP($C$13,'HIPA-05'!$D$17:$N$33,'HIPA-05'!A23,FALSE))</f>
        <v>0</v>
      </c>
      <c r="E24" s="37"/>
    </row>
    <row r="25" spans="1:12" ht="25.5" x14ac:dyDescent="0.2">
      <c r="A25" s="34"/>
      <c r="B25" s="50" t="s">
        <v>217</v>
      </c>
      <c r="C25" s="252" t="s">
        <v>337</v>
      </c>
      <c r="D25" s="60">
        <f>'HIPA-05'!D33</f>
        <v>0</v>
      </c>
      <c r="E25" s="37"/>
    </row>
    <row r="26" spans="1:12" ht="25.5" x14ac:dyDescent="0.2">
      <c r="A26" s="34"/>
      <c r="B26" s="50" t="s">
        <v>218</v>
      </c>
      <c r="C26" s="252" t="s">
        <v>338</v>
      </c>
      <c r="D26" s="60">
        <f>IF(D25=0,0,HLOOKUP($C$13,'HIPA-05'!$D$17:$N$33,'HIPA-05'!A33,FALSE))</f>
        <v>0</v>
      </c>
      <c r="E26" s="37"/>
    </row>
    <row r="27" spans="1:12" ht="38.25" x14ac:dyDescent="0.2">
      <c r="A27" s="34"/>
      <c r="B27" s="50" t="s">
        <v>58</v>
      </c>
      <c r="C27" s="55" t="s">
        <v>3</v>
      </c>
      <c r="D27" s="186"/>
      <c r="E27" s="278"/>
    </row>
    <row r="28" spans="1:12" ht="38.25" x14ac:dyDescent="0.2">
      <c r="A28" s="34"/>
      <c r="B28" s="50" t="s">
        <v>59</v>
      </c>
      <c r="C28" s="55" t="s">
        <v>3</v>
      </c>
      <c r="D28" s="186"/>
      <c r="E28" s="278"/>
    </row>
    <row r="29" spans="1:12" ht="25.5" x14ac:dyDescent="0.2">
      <c r="A29" s="34"/>
      <c r="B29" s="50" t="s">
        <v>60</v>
      </c>
      <c r="C29" s="55" t="s">
        <v>71</v>
      </c>
      <c r="D29" s="186"/>
      <c r="E29" s="278"/>
    </row>
    <row r="30" spans="1:12" ht="38.25" x14ac:dyDescent="0.2">
      <c r="A30" s="34"/>
      <c r="B30" s="50" t="s">
        <v>61</v>
      </c>
      <c r="C30" s="55" t="s">
        <v>72</v>
      </c>
      <c r="D30" s="186"/>
      <c r="E30" s="278"/>
    </row>
    <row r="31" spans="1:12" ht="51" x14ac:dyDescent="0.2">
      <c r="A31" s="34"/>
      <c r="B31" s="50" t="s">
        <v>62</v>
      </c>
      <c r="C31" s="55" t="s">
        <v>3</v>
      </c>
      <c r="D31" s="186"/>
      <c r="E31" s="278"/>
    </row>
    <row r="32" spans="1:12" ht="25.5" x14ac:dyDescent="0.2">
      <c r="A32" s="34"/>
      <c r="B32" s="50" t="s">
        <v>63</v>
      </c>
      <c r="C32" s="55" t="s">
        <v>3</v>
      </c>
      <c r="D32" s="186"/>
      <c r="E32" s="278"/>
    </row>
    <row r="33" spans="1:6" ht="25.5" x14ac:dyDescent="0.2">
      <c r="A33" s="34"/>
      <c r="B33" s="50" t="s">
        <v>64</v>
      </c>
      <c r="C33" s="55" t="s">
        <v>73</v>
      </c>
      <c r="D33" s="186"/>
      <c r="E33" s="278"/>
    </row>
    <row r="34" spans="1:6" ht="25.5" x14ac:dyDescent="0.2">
      <c r="A34" s="34"/>
      <c r="B34" s="50" t="s">
        <v>65</v>
      </c>
      <c r="C34" s="55" t="s">
        <v>73</v>
      </c>
      <c r="D34" s="186"/>
      <c r="E34" s="278"/>
    </row>
    <row r="35" spans="1:6" ht="25.5" x14ac:dyDescent="0.2">
      <c r="A35" s="34"/>
      <c r="B35" s="50" t="s">
        <v>66</v>
      </c>
      <c r="C35" s="55" t="s">
        <v>73</v>
      </c>
      <c r="D35" s="186"/>
      <c r="E35" s="278"/>
    </row>
    <row r="36" spans="1:6" ht="25.5" x14ac:dyDescent="0.2">
      <c r="A36" s="34"/>
      <c r="B36" s="50" t="s">
        <v>67</v>
      </c>
      <c r="C36" s="55" t="s">
        <v>73</v>
      </c>
      <c r="D36" s="186"/>
      <c r="E36" s="278"/>
    </row>
    <row r="37" spans="1:6" ht="25.5" x14ac:dyDescent="0.2">
      <c r="A37" s="34"/>
      <c r="B37" s="50" t="s">
        <v>68</v>
      </c>
      <c r="C37" s="55" t="s">
        <v>73</v>
      </c>
      <c r="D37" s="186"/>
      <c r="E37" s="278"/>
    </row>
    <row r="38" spans="1:6" ht="26.25" thickBot="1" x14ac:dyDescent="0.25">
      <c r="A38" s="38"/>
      <c r="B38" s="51" t="s">
        <v>69</v>
      </c>
      <c r="C38" s="56" t="s">
        <v>73</v>
      </c>
      <c r="D38" s="250"/>
      <c r="E38" s="279"/>
      <c r="F38" s="373" t="s">
        <v>307</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0" customWidth="1"/>
    <col min="18" max="18" width="14.28515625" style="1" customWidth="1"/>
    <col min="19" max="16384" width="8.85546875" style="1"/>
  </cols>
  <sheetData>
    <row r="1" spans="1:22" ht="16.5" customHeight="1" x14ac:dyDescent="0.2">
      <c r="A1" s="4" t="s">
        <v>214</v>
      </c>
      <c r="B1" s="3"/>
      <c r="C1" s="3"/>
      <c r="D1" s="3"/>
      <c r="E1" s="4"/>
      <c r="F1" s="4"/>
      <c r="G1" s="4"/>
      <c r="H1" s="4"/>
      <c r="I1" s="4"/>
      <c r="J1" s="4"/>
      <c r="K1" s="4"/>
      <c r="L1" s="4"/>
      <c r="M1" s="4"/>
      <c r="N1" s="4"/>
      <c r="O1" s="281" t="s">
        <v>168</v>
      </c>
      <c r="Q1" s="108"/>
    </row>
    <row r="2" spans="1:22" ht="16.5" customHeight="1" x14ac:dyDescent="0.25">
      <c r="A2" s="6"/>
      <c r="B2" s="6"/>
      <c r="C2" s="6"/>
      <c r="D2" s="6"/>
      <c r="E2" s="6"/>
      <c r="F2" s="6"/>
      <c r="G2" s="6"/>
      <c r="H2" s="6"/>
      <c r="I2" s="6"/>
      <c r="J2" s="6"/>
      <c r="K2" s="6"/>
      <c r="L2" s="6"/>
      <c r="M2" s="6"/>
      <c r="N2" s="6"/>
      <c r="O2" s="384" t="s">
        <v>323</v>
      </c>
      <c r="Q2" s="109"/>
      <c r="S2" s="1" t="s">
        <v>174</v>
      </c>
      <c r="T2" s="1" t="s">
        <v>105</v>
      </c>
      <c r="V2" s="390">
        <f>'HIPA-01'!AA2</f>
        <v>0</v>
      </c>
    </row>
    <row r="3" spans="1:22" ht="16.5" customHeight="1" x14ac:dyDescent="0.2">
      <c r="A3" s="4" t="s">
        <v>128</v>
      </c>
      <c r="B3" s="4"/>
      <c r="C3" s="4"/>
      <c r="D3" s="4"/>
      <c r="E3" s="6"/>
      <c r="F3" s="6"/>
      <c r="G3" s="6"/>
      <c r="H3" s="6"/>
      <c r="I3" s="6"/>
      <c r="J3" s="6"/>
      <c r="K3" s="6"/>
      <c r="L3" s="6"/>
      <c r="M3" s="6"/>
      <c r="N3" s="6"/>
      <c r="O3" s="110"/>
      <c r="Q3" s="109"/>
    </row>
    <row r="4" spans="1:22" ht="16.5" customHeight="1" x14ac:dyDescent="0.3">
      <c r="A4" s="171" t="str">
        <f>CONCATENATE("Ügyfél:   ",Alapa!$C$17)</f>
        <v xml:space="preserve">Ügyfél:   </v>
      </c>
      <c r="B4" s="22"/>
      <c r="C4" s="22"/>
      <c r="D4" s="22"/>
      <c r="E4" s="24"/>
      <c r="F4" s="9"/>
      <c r="G4" s="9"/>
      <c r="H4" s="9"/>
      <c r="I4" s="9"/>
      <c r="J4" s="11" t="str">
        <f>"Dátum:"</f>
        <v>Dátum:</v>
      </c>
      <c r="K4" s="396"/>
      <c r="L4" s="9"/>
      <c r="M4" s="9"/>
      <c r="N4" s="9"/>
      <c r="O4" s="110"/>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1" t="s">
        <v>1</v>
      </c>
      <c r="P5" s="15">
        <v>1</v>
      </c>
    </row>
    <row r="6" spans="1:22" ht="16.5" customHeight="1" x14ac:dyDescent="0.3">
      <c r="A6" s="8"/>
      <c r="B6" s="8"/>
      <c r="C6" s="8"/>
      <c r="D6" s="8"/>
      <c r="E6" s="388"/>
      <c r="F6" s="22"/>
      <c r="G6" s="22"/>
      <c r="H6" s="22"/>
      <c r="I6" s="22"/>
      <c r="J6" s="12" t="s">
        <v>0</v>
      </c>
      <c r="K6" s="9" t="str">
        <f>IF(Alapa!$H$2=0," ",Alapa!$H$2)</f>
        <v xml:space="preserve"> </v>
      </c>
      <c r="L6" s="9"/>
      <c r="M6" s="9"/>
      <c r="N6" s="9"/>
      <c r="O6" s="110"/>
    </row>
    <row r="7" spans="1:22" ht="16.5" customHeight="1" thickBot="1" x14ac:dyDescent="0.35">
      <c r="A7" s="389" t="s">
        <v>241</v>
      </c>
      <c r="B7" s="8"/>
      <c r="C7" s="8"/>
      <c r="D7" s="8"/>
      <c r="E7" s="16"/>
      <c r="F7" s="17"/>
      <c r="G7" s="17"/>
      <c r="H7" s="17"/>
      <c r="I7" s="17"/>
      <c r="J7" s="17"/>
      <c r="K7" s="17"/>
      <c r="L7" s="17"/>
      <c r="M7" s="17"/>
      <c r="N7" s="17"/>
      <c r="O7" s="110"/>
    </row>
    <row r="8" spans="1:22" ht="16.5" customHeight="1" x14ac:dyDescent="0.3">
      <c r="A8" s="200"/>
      <c r="B8" s="201" t="s">
        <v>116</v>
      </c>
      <c r="C8" s="201"/>
      <c r="D8" s="202"/>
      <c r="E8" s="190"/>
      <c r="F8" s="191"/>
      <c r="G8" s="191"/>
      <c r="H8" s="191"/>
      <c r="I8" s="191"/>
      <c r="J8" s="191"/>
      <c r="K8" s="191"/>
      <c r="L8" s="191"/>
      <c r="M8" s="191"/>
      <c r="N8" s="192"/>
      <c r="O8" s="187"/>
      <c r="Q8" s="1"/>
    </row>
    <row r="9" spans="1:22" ht="16.5" customHeight="1" x14ac:dyDescent="0.3">
      <c r="A9" s="193" t="s">
        <v>4</v>
      </c>
      <c r="B9" s="8"/>
      <c r="C9" s="8"/>
      <c r="D9" s="8"/>
      <c r="E9" s="23" t="s">
        <v>5</v>
      </c>
      <c r="F9" s="17"/>
      <c r="G9" s="17"/>
      <c r="H9" s="17"/>
      <c r="I9" s="17"/>
      <c r="J9" s="17"/>
      <c r="K9" s="17"/>
      <c r="L9" s="17"/>
      <c r="M9" s="17"/>
      <c r="N9" s="194"/>
      <c r="O9" s="110"/>
      <c r="Q9" s="1"/>
    </row>
    <row r="10" spans="1:22" ht="16.5" customHeight="1" thickBot="1" x14ac:dyDescent="0.35">
      <c r="A10" s="197">
        <f>Alapa!C25</f>
        <v>0</v>
      </c>
      <c r="B10" s="196"/>
      <c r="C10" s="196"/>
      <c r="D10" s="196"/>
      <c r="E10" s="197">
        <f>Alapa!C17</f>
        <v>0</v>
      </c>
      <c r="F10" s="198"/>
      <c r="G10" s="198"/>
      <c r="H10" s="198"/>
      <c r="I10" s="198"/>
      <c r="J10" s="198"/>
      <c r="K10" s="198"/>
      <c r="L10" s="198"/>
      <c r="M10" s="198"/>
      <c r="N10" s="199"/>
      <c r="O10" s="110"/>
      <c r="Q10" s="1"/>
    </row>
    <row r="11" spans="1:22" ht="16.5" x14ac:dyDescent="0.2">
      <c r="A11" s="280"/>
      <c r="B11" s="8"/>
      <c r="C11" s="8"/>
      <c r="D11" s="8"/>
      <c r="E11" s="16"/>
      <c r="F11" s="16"/>
      <c r="G11" s="16"/>
      <c r="H11" s="16"/>
      <c r="I11" s="16"/>
      <c r="J11" s="16"/>
      <c r="K11" s="16"/>
      <c r="L11" s="16"/>
      <c r="M11" s="16"/>
      <c r="N11" s="282"/>
      <c r="O11" s="110"/>
    </row>
    <row r="12" spans="1:22" ht="16.5" hidden="1" x14ac:dyDescent="0.2">
      <c r="A12" s="8"/>
      <c r="B12" s="8"/>
      <c r="C12" s="8"/>
      <c r="D12" s="8"/>
      <c r="E12" s="16"/>
      <c r="F12" s="16"/>
      <c r="G12" s="16"/>
      <c r="H12" s="16"/>
      <c r="I12" s="16"/>
      <c r="J12" s="16"/>
      <c r="K12" s="16"/>
      <c r="L12" s="16"/>
      <c r="M12" s="16"/>
      <c r="N12" s="16"/>
      <c r="O12" s="110"/>
    </row>
    <row r="13" spans="1:22" ht="16.5" x14ac:dyDescent="0.2">
      <c r="A13" s="8"/>
      <c r="B13" s="115" t="s">
        <v>311</v>
      </c>
      <c r="C13" s="374" t="s">
        <v>105</v>
      </c>
      <c r="D13" s="8"/>
      <c r="E13" s="430" t="s">
        <v>310</v>
      </c>
      <c r="F13" s="430"/>
      <c r="G13" s="430"/>
      <c r="H13" s="430"/>
      <c r="I13" s="430"/>
      <c r="J13" s="430"/>
      <c r="K13" s="430"/>
      <c r="L13" s="430"/>
      <c r="M13" s="430"/>
      <c r="N13" s="430"/>
      <c r="O13" s="311"/>
    </row>
    <row r="14" spans="1:22" ht="16.5" x14ac:dyDescent="0.2">
      <c r="A14" s="115"/>
      <c r="B14" s="271" t="str">
        <f>IF(C13="IGEN","KITÖLTENDŐ A SZEMÉLYI JELLEGŰ RÁFORDÍTÁSOK ADATAI ÉS A HTV SZERINTI ESZKÖZÉRTÉK ADATOK.","KITÖLTENDŐ A VÁLASZTOTT MÓDSZERNEK MEGFELELŐ ADATOKKAL.")</f>
        <v>KITÖLTENDŐ A VÁLASZTOTT MÓDSZERNEK MEGFELELŐ ADATOKKAL.</v>
      </c>
      <c r="C14" s="113"/>
      <c r="D14" s="28"/>
      <c r="E14" s="430"/>
      <c r="F14" s="430"/>
      <c r="G14" s="430"/>
      <c r="H14" s="430"/>
      <c r="I14" s="430"/>
      <c r="J14" s="430"/>
      <c r="K14" s="430"/>
      <c r="L14" s="430"/>
      <c r="M14" s="430"/>
      <c r="N14" s="430"/>
      <c r="O14" s="110"/>
    </row>
    <row r="15" spans="1:22" ht="17.25" thickBot="1" x14ac:dyDescent="0.25">
      <c r="A15" s="115"/>
      <c r="B15" s="271"/>
      <c r="C15" s="113"/>
      <c r="D15" s="28"/>
      <c r="E15" s="28"/>
      <c r="F15" s="28"/>
      <c r="G15" s="28"/>
      <c r="H15" s="28"/>
      <c r="I15" s="28" t="s">
        <v>18</v>
      </c>
      <c r="J15" s="28"/>
      <c r="K15" s="28"/>
      <c r="L15" s="28"/>
      <c r="M15" s="28"/>
      <c r="N15" s="28"/>
      <c r="O15" s="110"/>
    </row>
    <row r="16" spans="1:22" ht="25.5" customHeight="1" x14ac:dyDescent="0.2">
      <c r="A16" s="233" t="s">
        <v>2</v>
      </c>
      <c r="B16" s="236" t="str">
        <f>CONCATENATE(E10,"  IPA. MEGOSZTÁS LEVEZETÉSE")</f>
        <v>0  IPA. MEGOSZTÁS LEVEZETÉSE</v>
      </c>
      <c r="C16" s="253"/>
      <c r="D16" s="254"/>
      <c r="E16" s="42" t="s">
        <v>183</v>
      </c>
      <c r="F16" s="42" t="s">
        <v>213</v>
      </c>
      <c r="G16" s="42" t="s">
        <v>184</v>
      </c>
      <c r="H16" s="42" t="s">
        <v>185</v>
      </c>
      <c r="I16" s="42" t="s">
        <v>186</v>
      </c>
      <c r="J16" s="42" t="s">
        <v>187</v>
      </c>
      <c r="K16" s="42" t="s">
        <v>188</v>
      </c>
      <c r="L16" s="42" t="s">
        <v>189</v>
      </c>
      <c r="M16" s="42" t="s">
        <v>190</v>
      </c>
      <c r="N16" s="235" t="s">
        <v>191</v>
      </c>
      <c r="O16" s="110"/>
      <c r="Q16" s="1"/>
    </row>
    <row r="17" spans="1:17" ht="21.95" customHeight="1" x14ac:dyDescent="0.2">
      <c r="A17" s="105">
        <v>1</v>
      </c>
      <c r="B17" s="287" t="s">
        <v>227</v>
      </c>
      <c r="C17" s="220"/>
      <c r="D17" s="224" t="s">
        <v>194</v>
      </c>
      <c r="E17" s="240"/>
      <c r="F17" s="240"/>
      <c r="G17" s="240"/>
      <c r="H17" s="240"/>
      <c r="I17" s="240"/>
      <c r="J17" s="240"/>
      <c r="K17" s="240"/>
      <c r="L17" s="240"/>
      <c r="M17" s="240"/>
      <c r="N17" s="360"/>
      <c r="O17" s="110"/>
      <c r="Q17" s="1"/>
    </row>
    <row r="18" spans="1:17" ht="21.95" customHeight="1" x14ac:dyDescent="0.2">
      <c r="A18" s="105">
        <v>2</v>
      </c>
      <c r="B18" s="142" t="s">
        <v>201</v>
      </c>
      <c r="C18" s="221"/>
      <c r="D18" s="221"/>
      <c r="E18" s="221"/>
      <c r="F18" s="221"/>
      <c r="G18" s="221"/>
      <c r="H18" s="221"/>
      <c r="I18" s="221"/>
      <c r="J18" s="221"/>
      <c r="K18" s="221"/>
      <c r="L18" s="221"/>
      <c r="M18" s="221"/>
      <c r="N18" s="275"/>
      <c r="O18" s="110"/>
      <c r="Q18" s="1"/>
    </row>
    <row r="19" spans="1:17" ht="21.95" customHeight="1" x14ac:dyDescent="0.2">
      <c r="A19" s="105">
        <v>3</v>
      </c>
      <c r="B19" s="218" t="s">
        <v>195</v>
      </c>
      <c r="C19" s="223"/>
      <c r="D19" s="241">
        <f t="shared" ref="D19:D24" si="0">SUM(E19:N19)</f>
        <v>0</v>
      </c>
      <c r="E19" s="242"/>
      <c r="F19" s="242"/>
      <c r="G19" s="242"/>
      <c r="H19" s="242"/>
      <c r="I19" s="242"/>
      <c r="J19" s="242"/>
      <c r="K19" s="242"/>
      <c r="L19" s="242"/>
      <c r="M19" s="242"/>
      <c r="N19" s="243"/>
      <c r="O19" s="110"/>
      <c r="Q19" s="1"/>
    </row>
    <row r="20" spans="1:17" ht="21.95" customHeight="1" x14ac:dyDescent="0.2">
      <c r="A20" s="105">
        <v>4</v>
      </c>
      <c r="B20" s="218" t="s">
        <v>196</v>
      </c>
      <c r="C20" s="222"/>
      <c r="D20" s="286">
        <f t="shared" si="0"/>
        <v>0</v>
      </c>
      <c r="E20" s="283"/>
      <c r="F20" s="283"/>
      <c r="G20" s="283"/>
      <c r="H20" s="283"/>
      <c r="I20" s="283"/>
      <c r="J20" s="283"/>
      <c r="K20" s="283"/>
      <c r="L20" s="283"/>
      <c r="M20" s="283"/>
      <c r="N20" s="284"/>
      <c r="O20" s="110"/>
      <c r="Q20" s="1"/>
    </row>
    <row r="21" spans="1:17" ht="21.95" customHeight="1" x14ac:dyDescent="0.2">
      <c r="A21" s="105">
        <v>5</v>
      </c>
      <c r="B21" s="218" t="s">
        <v>197</v>
      </c>
      <c r="C21" s="222"/>
      <c r="D21" s="286">
        <f t="shared" si="0"/>
        <v>0</v>
      </c>
      <c r="E21" s="283"/>
      <c r="F21" s="283"/>
      <c r="G21" s="283"/>
      <c r="H21" s="283"/>
      <c r="I21" s="283"/>
      <c r="J21" s="283"/>
      <c r="K21" s="283"/>
      <c r="L21" s="283"/>
      <c r="M21" s="283"/>
      <c r="N21" s="284"/>
      <c r="O21" s="110"/>
      <c r="Q21" s="1"/>
    </row>
    <row r="22" spans="1:17" ht="21.95" customHeight="1" x14ac:dyDescent="0.2">
      <c r="A22" s="105">
        <v>6</v>
      </c>
      <c r="B22" s="218" t="s">
        <v>198</v>
      </c>
      <c r="C22" s="285">
        <v>500000</v>
      </c>
      <c r="D22" s="286">
        <f t="shared" si="0"/>
        <v>0</v>
      </c>
      <c r="E22" s="283"/>
      <c r="F22" s="283"/>
      <c r="G22" s="283"/>
      <c r="H22" s="283"/>
      <c r="I22" s="283"/>
      <c r="J22" s="283"/>
      <c r="K22" s="283"/>
      <c r="L22" s="283"/>
      <c r="M22" s="283"/>
      <c r="N22" s="284"/>
      <c r="O22" s="110"/>
      <c r="Q22" s="1"/>
    </row>
    <row r="23" spans="1:17" ht="21.95" customHeight="1" x14ac:dyDescent="0.2">
      <c r="A23" s="105">
        <v>7</v>
      </c>
      <c r="B23" s="244" t="s">
        <v>199</v>
      </c>
      <c r="C23" s="222"/>
      <c r="D23" s="286">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0"/>
      <c r="Q23" s="1"/>
    </row>
    <row r="24" spans="1:17" ht="21.95" customHeight="1" x14ac:dyDescent="0.2">
      <c r="A24" s="105">
        <v>8</v>
      </c>
      <c r="B24" s="287" t="s">
        <v>200</v>
      </c>
      <c r="C24" s="222"/>
      <c r="D24" s="288">
        <f t="shared" si="0"/>
        <v>0</v>
      </c>
      <c r="E24" s="288">
        <f>IF(E23=0,0,ROUND(E23/$D$23,8))</f>
        <v>0</v>
      </c>
      <c r="F24" s="288">
        <f t="shared" ref="F24:N24" si="2">IF(F23=0,0,ROUND(F23/$D$23,8))</f>
        <v>0</v>
      </c>
      <c r="G24" s="288">
        <f t="shared" si="2"/>
        <v>0</v>
      </c>
      <c r="H24" s="288">
        <f t="shared" si="2"/>
        <v>0</v>
      </c>
      <c r="I24" s="288">
        <f t="shared" si="2"/>
        <v>0</v>
      </c>
      <c r="J24" s="288">
        <f t="shared" si="2"/>
        <v>0</v>
      </c>
      <c r="K24" s="288">
        <f t="shared" si="2"/>
        <v>0</v>
      </c>
      <c r="L24" s="288">
        <f t="shared" si="2"/>
        <v>0</v>
      </c>
      <c r="M24" s="288">
        <f t="shared" si="2"/>
        <v>0</v>
      </c>
      <c r="N24" s="234">
        <f t="shared" si="2"/>
        <v>0</v>
      </c>
    </row>
    <row r="25" spans="1:17" ht="47.25" x14ac:dyDescent="0.2">
      <c r="A25" s="105">
        <v>9</v>
      </c>
      <c r="B25" s="142" t="s">
        <v>234</v>
      </c>
      <c r="C25" s="221"/>
      <c r="D25" s="221"/>
      <c r="E25" s="221"/>
      <c r="F25" s="221"/>
      <c r="G25" s="221"/>
      <c r="H25" s="221"/>
      <c r="I25" s="221"/>
      <c r="J25" s="221"/>
      <c r="K25" s="221"/>
      <c r="L25" s="221"/>
      <c r="M25" s="221"/>
      <c r="N25" s="275"/>
    </row>
    <row r="26" spans="1:17" ht="24" customHeight="1" x14ac:dyDescent="0.2">
      <c r="A26" s="105">
        <v>10</v>
      </c>
      <c r="B26" s="218" t="s">
        <v>356</v>
      </c>
      <c r="C26" s="222"/>
      <c r="D26" s="286">
        <f>SUM(E26:N26)</f>
        <v>0</v>
      </c>
      <c r="E26" s="283"/>
      <c r="F26" s="283"/>
      <c r="G26" s="283"/>
      <c r="H26" s="283"/>
      <c r="I26" s="283"/>
      <c r="J26" s="283"/>
      <c r="K26" s="283"/>
      <c r="L26" s="283"/>
      <c r="M26" s="283"/>
      <c r="N26" s="284"/>
      <c r="Q26" s="112"/>
    </row>
    <row r="27" spans="1:17" ht="21.95" customHeight="1" x14ac:dyDescent="0.2">
      <c r="A27" s="105">
        <v>11</v>
      </c>
      <c r="B27" s="218" t="s">
        <v>203</v>
      </c>
      <c r="C27" s="222"/>
      <c r="D27" s="286">
        <f>SUM(E27:N27)</f>
        <v>0</v>
      </c>
      <c r="E27" s="283"/>
      <c r="F27" s="283"/>
      <c r="G27" s="283"/>
      <c r="H27" s="283"/>
      <c r="I27" s="283"/>
      <c r="J27" s="283"/>
      <c r="K27" s="283"/>
      <c r="L27" s="283"/>
      <c r="M27" s="283"/>
      <c r="N27" s="284"/>
      <c r="Q27" s="112"/>
    </row>
    <row r="28" spans="1:17" ht="21.95" customHeight="1" x14ac:dyDescent="0.2">
      <c r="A28" s="105">
        <v>12</v>
      </c>
      <c r="B28" s="218" t="s">
        <v>179</v>
      </c>
      <c r="C28" s="222"/>
      <c r="D28" s="286">
        <f>SUM(E28:N28)</f>
        <v>0</v>
      </c>
      <c r="E28" s="283"/>
      <c r="F28" s="283"/>
      <c r="G28" s="283"/>
      <c r="H28" s="283"/>
      <c r="I28" s="283"/>
      <c r="J28" s="283"/>
      <c r="K28" s="283"/>
      <c r="L28" s="283"/>
      <c r="M28" s="283"/>
      <c r="N28" s="284"/>
      <c r="Q28" s="112"/>
    </row>
    <row r="29" spans="1:17" ht="21.95" customHeight="1" x14ac:dyDescent="0.2">
      <c r="A29" s="105">
        <v>13</v>
      </c>
      <c r="B29" s="218" t="s">
        <v>180</v>
      </c>
      <c r="C29" s="222"/>
      <c r="D29" s="286">
        <f>SUM(E29:N29)</f>
        <v>0</v>
      </c>
      <c r="E29" s="283"/>
      <c r="F29" s="283"/>
      <c r="G29" s="283"/>
      <c r="H29" s="283"/>
      <c r="I29" s="283"/>
      <c r="J29" s="283"/>
      <c r="K29" s="283"/>
      <c r="L29" s="283"/>
      <c r="M29" s="283"/>
      <c r="N29" s="284"/>
      <c r="Q29" s="112"/>
    </row>
    <row r="30" spans="1:17" ht="21.95" customHeight="1" x14ac:dyDescent="0.2">
      <c r="A30" s="105">
        <v>14</v>
      </c>
      <c r="B30" s="247" t="s">
        <v>181</v>
      </c>
      <c r="C30" s="221"/>
      <c r="D30" s="246"/>
      <c r="E30" s="246"/>
      <c r="F30" s="246"/>
      <c r="G30" s="246"/>
      <c r="H30" s="246"/>
      <c r="I30" s="246"/>
      <c r="J30" s="246"/>
      <c r="K30" s="246"/>
      <c r="L30" s="246"/>
      <c r="M30" s="246"/>
      <c r="N30" s="245"/>
      <c r="Q30" s="112"/>
    </row>
    <row r="31" spans="1:17" ht="21.95" customHeight="1" x14ac:dyDescent="0.2">
      <c r="A31" s="105">
        <v>15</v>
      </c>
      <c r="B31" s="218" t="s">
        <v>202</v>
      </c>
      <c r="C31" s="222"/>
      <c r="D31" s="286">
        <f>SUM(E31:N31)</f>
        <v>0</v>
      </c>
      <c r="E31" s="283"/>
      <c r="F31" s="283"/>
      <c r="G31" s="283"/>
      <c r="H31" s="283"/>
      <c r="I31" s="283"/>
      <c r="J31" s="283"/>
      <c r="K31" s="283"/>
      <c r="L31" s="283"/>
      <c r="M31" s="283"/>
      <c r="N31" s="284"/>
      <c r="Q31" s="112"/>
    </row>
    <row r="32" spans="1:17" ht="21.95" customHeight="1" x14ac:dyDescent="0.2">
      <c r="A32" s="105">
        <v>16</v>
      </c>
      <c r="B32" s="218" t="s">
        <v>182</v>
      </c>
      <c r="C32" s="222"/>
      <c r="D32" s="286">
        <f>SUM(E32:N32)</f>
        <v>0</v>
      </c>
      <c r="E32" s="283"/>
      <c r="F32" s="283"/>
      <c r="G32" s="283"/>
      <c r="H32" s="283"/>
      <c r="I32" s="283"/>
      <c r="J32" s="283"/>
      <c r="K32" s="283"/>
      <c r="L32" s="283"/>
      <c r="M32" s="283"/>
      <c r="N32" s="284"/>
      <c r="Q32" s="112"/>
    </row>
    <row r="33" spans="1:17" ht="21.95" customHeight="1" x14ac:dyDescent="0.2">
      <c r="A33" s="105">
        <v>17</v>
      </c>
      <c r="B33" s="244" t="s">
        <v>204</v>
      </c>
      <c r="C33" s="222"/>
      <c r="D33" s="286">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2"/>
    </row>
    <row r="34" spans="1:17" ht="21.95" customHeight="1" x14ac:dyDescent="0.2">
      <c r="A34" s="105">
        <v>18</v>
      </c>
      <c r="B34" s="287" t="s">
        <v>200</v>
      </c>
      <c r="C34" s="222"/>
      <c r="D34" s="288">
        <f>ROUND(SUM(E34:N34),4)</f>
        <v>0</v>
      </c>
      <c r="E34" s="288">
        <f>IF(E33=0,0,ROUND(E33/$D$33,8))</f>
        <v>0</v>
      </c>
      <c r="F34" s="288">
        <f>IF(F33=0,0,ROUND(F33/$D$33,8))</f>
        <v>0</v>
      </c>
      <c r="G34" s="288">
        <f t="shared" ref="G34:N34" si="4">IF(G33=0,0,ROUND(G33/$D$33,8))</f>
        <v>0</v>
      </c>
      <c r="H34" s="288">
        <f t="shared" si="4"/>
        <v>0</v>
      </c>
      <c r="I34" s="288">
        <f t="shared" si="4"/>
        <v>0</v>
      </c>
      <c r="J34" s="288">
        <f t="shared" si="4"/>
        <v>0</v>
      </c>
      <c r="K34" s="288">
        <f t="shared" si="4"/>
        <v>0</v>
      </c>
      <c r="L34" s="288">
        <f t="shared" si="4"/>
        <v>0</v>
      </c>
      <c r="M34" s="288">
        <f t="shared" si="4"/>
        <v>0</v>
      </c>
      <c r="N34" s="234">
        <f t="shared" si="4"/>
        <v>0</v>
      </c>
      <c r="Q34" s="112"/>
    </row>
    <row r="35" spans="1:17" ht="31.5" x14ac:dyDescent="0.2">
      <c r="A35" s="105">
        <v>19</v>
      </c>
      <c r="B35" s="244" t="s">
        <v>208</v>
      </c>
      <c r="C35" s="222"/>
      <c r="D35" s="286">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2"/>
    </row>
    <row r="36" spans="1:17" ht="21.95" customHeight="1" x14ac:dyDescent="0.2">
      <c r="A36" s="105">
        <v>20</v>
      </c>
      <c r="B36" s="244" t="s">
        <v>206</v>
      </c>
      <c r="C36" s="288" t="e">
        <f>$D$23/$D$35</f>
        <v>#DIV/0!</v>
      </c>
      <c r="D36" s="286"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2"/>
    </row>
    <row r="37" spans="1:17" ht="21.95" customHeight="1" x14ac:dyDescent="0.2">
      <c r="A37" s="105">
        <v>21</v>
      </c>
      <c r="B37" s="244" t="s">
        <v>207</v>
      </c>
      <c r="C37" s="288" t="e">
        <f>$D$33/$D$35</f>
        <v>#DIV/0!</v>
      </c>
      <c r="D37" s="286"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2"/>
    </row>
    <row r="38" spans="1:17" ht="21.95" customHeight="1" x14ac:dyDescent="0.2">
      <c r="A38" s="105">
        <v>22</v>
      </c>
      <c r="B38" s="248" t="s">
        <v>205</v>
      </c>
      <c r="C38" s="237">
        <f>'HIPA-01'!D18</f>
        <v>0</v>
      </c>
      <c r="D38" s="238">
        <f>IF('HIPA-01'!C22="NINCS MEGOSZTÁS",'HIPA-05'!C38,SUM(E38:N38))</f>
        <v>0</v>
      </c>
      <c r="E38" s="237">
        <f>IF('HIPA-01'!$C$22="NINCS MEGOSZTÁS",0,SUM(E36:E37))</f>
        <v>0</v>
      </c>
      <c r="F38" s="237">
        <f>IF('HIPA-01'!$C$22="NINCS MEGOSZTÁS",0,SUM(F36:F37))</f>
        <v>0</v>
      </c>
      <c r="G38" s="237">
        <f>IF('HIPA-01'!$C$22="NINCS MEGOSZTÁS",0,SUM(G36:G37))</f>
        <v>0</v>
      </c>
      <c r="H38" s="237">
        <f>IF('HIPA-01'!$C$22="NINCS MEGOSZTÁS",0,SUM(H36:H37))</f>
        <v>0</v>
      </c>
      <c r="I38" s="237">
        <f>IF('HIPA-01'!$C$22="NINCS MEGOSZTÁS",0,SUM(I36:I37))</f>
        <v>0</v>
      </c>
      <c r="J38" s="237">
        <f>IF('HIPA-01'!$C$22="NINCS MEGOSZTÁS",0,SUM(J36:J37))</f>
        <v>0</v>
      </c>
      <c r="K38" s="237">
        <f>IF('HIPA-01'!$C$22="NINCS MEGOSZTÁS",0,SUM(K36:K37))</f>
        <v>0</v>
      </c>
      <c r="L38" s="237">
        <f>IF('HIPA-01'!$C$22="NINCS MEGOSZTÁS",0,SUM(L36:L37))</f>
        <v>0</v>
      </c>
      <c r="M38" s="237">
        <f>IF('HIPA-01'!$C$22="NINCS MEGOSZTÁS",0,SUM(M36:M37))</f>
        <v>0</v>
      </c>
      <c r="N38" s="338">
        <f>IF('HIPA-01'!$C$22="NINCS MEGOSZTÁS",0,SUM(N36:N37))</f>
        <v>0</v>
      </c>
      <c r="O38" s="110"/>
      <c r="Q38" s="1"/>
    </row>
    <row r="39" spans="1:17" ht="25.5" hidden="1" x14ac:dyDescent="0.2">
      <c r="A39" s="105">
        <v>23</v>
      </c>
      <c r="B39" s="218" t="s">
        <v>279</v>
      </c>
      <c r="C39" s="222"/>
      <c r="D39" s="286">
        <f>SUM(E39:N39)</f>
        <v>0</v>
      </c>
      <c r="E39" s="283"/>
      <c r="F39" s="283"/>
      <c r="G39" s="283"/>
      <c r="H39" s="283"/>
      <c r="I39" s="283"/>
      <c r="J39" s="283"/>
      <c r="K39" s="283"/>
      <c r="L39" s="283"/>
      <c r="M39" s="283"/>
      <c r="N39" s="284"/>
      <c r="O39" s="1" t="s">
        <v>353</v>
      </c>
      <c r="Q39" s="112"/>
    </row>
    <row r="40" spans="1:17" ht="25.5" hidden="1" x14ac:dyDescent="0.2">
      <c r="A40" s="105">
        <v>24</v>
      </c>
      <c r="B40" s="218" t="s">
        <v>280</v>
      </c>
      <c r="C40" s="222"/>
      <c r="D40" s="286">
        <f>SUM(E40:N40)</f>
        <v>0</v>
      </c>
      <c r="E40" s="283"/>
      <c r="F40" s="283"/>
      <c r="G40" s="283"/>
      <c r="H40" s="283"/>
      <c r="I40" s="283"/>
      <c r="J40" s="283"/>
      <c r="K40" s="283"/>
      <c r="L40" s="283"/>
      <c r="M40" s="283"/>
      <c r="N40" s="284"/>
      <c r="O40" s="1" t="s">
        <v>353</v>
      </c>
      <c r="Q40" s="112"/>
    </row>
    <row r="41" spans="1:17" ht="21.95" customHeight="1" x14ac:dyDescent="0.2">
      <c r="A41" s="105">
        <v>25</v>
      </c>
      <c r="B41" s="218" t="s">
        <v>192</v>
      </c>
      <c r="C41" s="222"/>
      <c r="D41" s="286">
        <f>SUM(E41:N41)</f>
        <v>0</v>
      </c>
      <c r="E41" s="283"/>
      <c r="F41" s="283"/>
      <c r="G41" s="283"/>
      <c r="H41" s="283"/>
      <c r="I41" s="283"/>
      <c r="J41" s="283"/>
      <c r="K41" s="283"/>
      <c r="L41" s="283"/>
      <c r="M41" s="283"/>
      <c r="N41" s="284"/>
      <c r="Q41" s="112"/>
    </row>
    <row r="42" spans="1:17" ht="21.95" customHeight="1" x14ac:dyDescent="0.2">
      <c r="A42" s="105">
        <v>26</v>
      </c>
      <c r="B42" s="218" t="s">
        <v>193</v>
      </c>
      <c r="C42" s="222"/>
      <c r="D42" s="260">
        <f>IF('HIPA-01'!C22="NINCS MEGOSZTÁS",'HIPA-05'!E42,SUM((E38*E42)+(F38*F42)+(G38*G42)+(H38*H42)+(I38*I42)+(J38*J42)+(K38*K42)+(L38*L42)+(M38*M42)+(N38*N42))/D38)</f>
        <v>0.02</v>
      </c>
      <c r="E42" s="290">
        <v>0.02</v>
      </c>
      <c r="F42" s="290">
        <v>0.02</v>
      </c>
      <c r="G42" s="290">
        <v>0.02</v>
      </c>
      <c r="H42" s="290">
        <v>0.02</v>
      </c>
      <c r="I42" s="290">
        <v>0.02</v>
      </c>
      <c r="J42" s="290">
        <v>0.02</v>
      </c>
      <c r="K42" s="290">
        <v>0.02</v>
      </c>
      <c r="L42" s="290">
        <v>0.02</v>
      </c>
      <c r="M42" s="290">
        <v>0.02</v>
      </c>
      <c r="N42" s="339">
        <v>0.02</v>
      </c>
      <c r="Q42" s="112"/>
    </row>
    <row r="43" spans="1:17" ht="21.95" customHeight="1" x14ac:dyDescent="0.2">
      <c r="A43" s="105">
        <v>27</v>
      </c>
      <c r="B43" s="50" t="s">
        <v>13</v>
      </c>
      <c r="C43" s="36"/>
      <c r="D43" s="286">
        <f>SUM(E43:N43)</f>
        <v>0</v>
      </c>
      <c r="E43" s="283"/>
      <c r="F43" s="283"/>
      <c r="G43" s="283"/>
      <c r="H43" s="283"/>
      <c r="I43" s="283"/>
      <c r="J43" s="283"/>
      <c r="K43" s="283"/>
      <c r="L43" s="283"/>
      <c r="M43" s="283"/>
      <c r="N43" s="284"/>
    </row>
    <row r="44" spans="1:17" ht="25.5" x14ac:dyDescent="0.2">
      <c r="A44" s="105">
        <v>28</v>
      </c>
      <c r="B44" s="50" t="s">
        <v>278</v>
      </c>
      <c r="C44" s="36"/>
      <c r="D44" s="285"/>
      <c r="E44" s="107"/>
      <c r="F44" s="107"/>
      <c r="G44" s="107"/>
      <c r="H44" s="107"/>
      <c r="I44" s="107"/>
      <c r="J44" s="107"/>
      <c r="K44" s="107"/>
      <c r="L44" s="107"/>
      <c r="M44" s="107"/>
      <c r="N44" s="292"/>
    </row>
    <row r="45" spans="1:17" ht="21.95" customHeight="1" x14ac:dyDescent="0.2">
      <c r="A45" s="105">
        <v>29</v>
      </c>
      <c r="B45" s="50" t="s">
        <v>346</v>
      </c>
      <c r="C45" s="36"/>
      <c r="D45" s="285"/>
      <c r="E45" s="107"/>
      <c r="F45" s="107"/>
      <c r="G45" s="107"/>
      <c r="H45" s="107"/>
      <c r="I45" s="107"/>
      <c r="J45" s="107"/>
      <c r="K45" s="107"/>
      <c r="L45" s="107"/>
      <c r="M45" s="107"/>
      <c r="N45" s="292"/>
    </row>
    <row r="46" spans="1:17" ht="40.5" customHeight="1" x14ac:dyDescent="0.2">
      <c r="A46" s="105">
        <v>30</v>
      </c>
      <c r="B46" s="50" t="s">
        <v>345</v>
      </c>
      <c r="C46" s="36"/>
      <c r="D46" s="336"/>
      <c r="E46" s="107"/>
      <c r="F46" s="107"/>
      <c r="G46" s="107"/>
      <c r="H46" s="107"/>
      <c r="I46" s="107"/>
      <c r="J46" s="107"/>
      <c r="K46" s="107"/>
      <c r="L46" s="107"/>
      <c r="M46" s="107"/>
      <c r="N46" s="292"/>
    </row>
    <row r="47" spans="1:17" ht="25.5" customHeight="1" x14ac:dyDescent="0.2">
      <c r="A47" s="105">
        <v>31</v>
      </c>
      <c r="B47" s="50" t="s">
        <v>107</v>
      </c>
      <c r="C47" s="35"/>
      <c r="D47" s="96" t="e">
        <f>SUM(E47:N47)</f>
        <v>#DIV/0!</v>
      </c>
      <c r="E47" s="94">
        <f>IF(E38=0,D44,$D44*E38/$D38)</f>
        <v>0</v>
      </c>
      <c r="F47" s="94" t="e">
        <f t="shared" ref="F47:N47" si="8">$D44*F38/$D38</f>
        <v>#DIV/0!</v>
      </c>
      <c r="G47" s="94" t="e">
        <f t="shared" si="8"/>
        <v>#DIV/0!</v>
      </c>
      <c r="H47" s="94" t="e">
        <f t="shared" si="8"/>
        <v>#DIV/0!</v>
      </c>
      <c r="I47" s="94" t="e">
        <f t="shared" si="8"/>
        <v>#DIV/0!</v>
      </c>
      <c r="J47" s="94" t="e">
        <f t="shared" si="8"/>
        <v>#DIV/0!</v>
      </c>
      <c r="K47" s="94" t="e">
        <f t="shared" si="8"/>
        <v>#DIV/0!</v>
      </c>
      <c r="L47" s="94" t="e">
        <f t="shared" si="8"/>
        <v>#DIV/0!</v>
      </c>
      <c r="M47" s="94" t="e">
        <f t="shared" si="8"/>
        <v>#DIV/0!</v>
      </c>
      <c r="N47" s="100" t="e">
        <f t="shared" si="8"/>
        <v>#DIV/0!</v>
      </c>
    </row>
    <row r="48" spans="1:17" ht="25.5" customHeight="1" x14ac:dyDescent="0.2">
      <c r="A48" s="105">
        <v>32</v>
      </c>
      <c r="B48" s="305" t="s">
        <v>233</v>
      </c>
      <c r="C48" s="337"/>
      <c r="D48" s="96" t="e">
        <f>SUM(E48:N48)</f>
        <v>#DIV/0!</v>
      </c>
      <c r="E48" s="94">
        <f>IF(E38=0,D45*7.5%,($D45*7.5%)*E38/$D38)</f>
        <v>0</v>
      </c>
      <c r="F48" s="94" t="e">
        <f t="shared" ref="F48:N48" si="9">($D45*7.5%)*F38/$D38</f>
        <v>#DIV/0!</v>
      </c>
      <c r="G48" s="94" t="e">
        <f t="shared" si="9"/>
        <v>#DIV/0!</v>
      </c>
      <c r="H48" s="94" t="e">
        <f t="shared" si="9"/>
        <v>#DIV/0!</v>
      </c>
      <c r="I48" s="94" t="e">
        <f t="shared" si="9"/>
        <v>#DIV/0!</v>
      </c>
      <c r="J48" s="94" t="e">
        <f t="shared" si="9"/>
        <v>#DIV/0!</v>
      </c>
      <c r="K48" s="94" t="e">
        <f t="shared" si="9"/>
        <v>#DIV/0!</v>
      </c>
      <c r="L48" s="94" t="e">
        <f t="shared" si="9"/>
        <v>#DIV/0!</v>
      </c>
      <c r="M48" s="94" t="e">
        <f t="shared" si="9"/>
        <v>#DIV/0!</v>
      </c>
      <c r="N48" s="100" t="e">
        <f t="shared" si="9"/>
        <v>#DIV/0!</v>
      </c>
    </row>
    <row r="49" spans="1:17" ht="39.75" customHeight="1" thickBot="1" x14ac:dyDescent="0.25">
      <c r="A49" s="348">
        <v>33</v>
      </c>
      <c r="B49" s="349" t="s">
        <v>250</v>
      </c>
      <c r="C49" s="306"/>
      <c r="D49" s="237" t="e">
        <f>SUM(E49:N49)</f>
        <v>#DIV/0!</v>
      </c>
      <c r="E49" s="350">
        <f>IF(E38=0,D46*10%,($D46*10%)*E38/$D38)</f>
        <v>0</v>
      </c>
      <c r="F49" s="350" t="e">
        <f t="shared" ref="F49:N49" si="10">($D46*10%)*F38/$D38</f>
        <v>#DIV/0!</v>
      </c>
      <c r="G49" s="350" t="e">
        <f t="shared" si="10"/>
        <v>#DIV/0!</v>
      </c>
      <c r="H49" s="350" t="e">
        <f t="shared" si="10"/>
        <v>#DIV/0!</v>
      </c>
      <c r="I49" s="350" t="e">
        <f t="shared" si="10"/>
        <v>#DIV/0!</v>
      </c>
      <c r="J49" s="350" t="e">
        <f t="shared" si="10"/>
        <v>#DIV/0!</v>
      </c>
      <c r="K49" s="350" t="e">
        <f t="shared" si="10"/>
        <v>#DIV/0!</v>
      </c>
      <c r="L49" s="350" t="e">
        <f t="shared" si="10"/>
        <v>#DIV/0!</v>
      </c>
      <c r="M49" s="350" t="e">
        <f t="shared" si="10"/>
        <v>#DIV/0!</v>
      </c>
      <c r="N49" s="351" t="e">
        <f t="shared" si="10"/>
        <v>#DIV/0!</v>
      </c>
    </row>
    <row r="50" spans="1:17" ht="21.95" customHeight="1" x14ac:dyDescent="0.2">
      <c r="A50" s="346">
        <v>34</v>
      </c>
      <c r="B50" s="352" t="s">
        <v>282</v>
      </c>
      <c r="C50" s="323"/>
      <c r="D50" s="331"/>
      <c r="E50" s="332"/>
      <c r="F50" s="332"/>
      <c r="G50" s="332"/>
      <c r="H50" s="332"/>
      <c r="I50" s="332"/>
      <c r="J50" s="332"/>
      <c r="K50" s="332"/>
      <c r="L50" s="332"/>
      <c r="M50" s="332"/>
      <c r="N50" s="333"/>
    </row>
    <row r="51" spans="1:17" ht="21.95" customHeight="1" x14ac:dyDescent="0.2">
      <c r="A51" s="98">
        <v>35</v>
      </c>
      <c r="B51" s="345" t="s">
        <v>264</v>
      </c>
      <c r="C51" s="325"/>
      <c r="D51" s="326">
        <f>Alapa!C11</f>
        <v>0</v>
      </c>
      <c r="E51" s="334"/>
      <c r="F51" s="334"/>
      <c r="G51" s="334"/>
      <c r="H51" s="334"/>
      <c r="I51" s="334"/>
      <c r="J51" s="334"/>
      <c r="K51" s="334"/>
      <c r="L51" s="334"/>
      <c r="M51" s="334"/>
      <c r="N51" s="335"/>
    </row>
    <row r="52" spans="1:17" ht="21.95" customHeight="1" x14ac:dyDescent="0.2">
      <c r="A52" s="98">
        <v>36</v>
      </c>
      <c r="B52" s="345" t="s">
        <v>267</v>
      </c>
      <c r="C52" s="327"/>
      <c r="D52" s="328">
        <f>V2+151</f>
        <v>151</v>
      </c>
      <c r="E52" s="334"/>
      <c r="F52" s="334"/>
      <c r="G52" s="334"/>
      <c r="H52" s="334"/>
      <c r="I52" s="334"/>
      <c r="J52" s="334"/>
      <c r="K52" s="334"/>
      <c r="L52" s="334"/>
      <c r="M52" s="334"/>
      <c r="N52" s="335"/>
    </row>
    <row r="53" spans="1:17" ht="21.95" customHeight="1" x14ac:dyDescent="0.2">
      <c r="A53" s="98">
        <v>37</v>
      </c>
      <c r="B53" s="345" t="s">
        <v>352</v>
      </c>
      <c r="C53" s="327"/>
      <c r="D53" s="286">
        <f>SUM(E53:N53)</f>
        <v>0</v>
      </c>
      <c r="E53" s="283"/>
      <c r="F53" s="283"/>
      <c r="G53" s="283"/>
      <c r="H53" s="283"/>
      <c r="I53" s="283"/>
      <c r="J53" s="283"/>
      <c r="K53" s="283"/>
      <c r="L53" s="283"/>
      <c r="M53" s="283"/>
      <c r="N53" s="284"/>
    </row>
    <row r="54" spans="1:17" ht="21.95" customHeight="1" x14ac:dyDescent="0.2">
      <c r="A54" s="98">
        <v>38</v>
      </c>
      <c r="B54" s="345" t="s">
        <v>344</v>
      </c>
      <c r="C54" s="327"/>
      <c r="D54" s="286">
        <f>SUM(E54:N54)</f>
        <v>0</v>
      </c>
      <c r="E54" s="283"/>
      <c r="F54" s="283"/>
      <c r="G54" s="283"/>
      <c r="H54" s="283"/>
      <c r="I54" s="283"/>
      <c r="J54" s="283"/>
      <c r="K54" s="283"/>
      <c r="L54" s="283"/>
      <c r="M54" s="283"/>
      <c r="N54" s="284"/>
    </row>
    <row r="55" spans="1:17" ht="21.95" customHeight="1" x14ac:dyDescent="0.2">
      <c r="A55" s="98">
        <v>39</v>
      </c>
      <c r="B55" s="345" t="s">
        <v>283</v>
      </c>
      <c r="C55" s="327"/>
      <c r="D55" s="286">
        <f>SUM(E55:N55)</f>
        <v>0</v>
      </c>
      <c r="E55" s="94">
        <f>SUM(E53:E54)</f>
        <v>0</v>
      </c>
      <c r="F55" s="94">
        <f t="shared" ref="F55:N55" si="11">SUM(F53:F54)</f>
        <v>0</v>
      </c>
      <c r="G55" s="94">
        <f t="shared" si="11"/>
        <v>0</v>
      </c>
      <c r="H55" s="94">
        <f>SUM(H53:H54)</f>
        <v>0</v>
      </c>
      <c r="I55" s="94">
        <f t="shared" si="11"/>
        <v>0</v>
      </c>
      <c r="J55" s="94">
        <f t="shared" si="11"/>
        <v>0</v>
      </c>
      <c r="K55" s="94">
        <f t="shared" si="11"/>
        <v>0</v>
      </c>
      <c r="L55" s="94">
        <f t="shared" si="11"/>
        <v>0</v>
      </c>
      <c r="M55" s="94">
        <f t="shared" si="11"/>
        <v>0</v>
      </c>
      <c r="N55" s="100">
        <f t="shared" si="11"/>
        <v>0</v>
      </c>
      <c r="O55" s="373" t="s">
        <v>309</v>
      </c>
      <c r="Q55" s="112"/>
    </row>
    <row r="56" spans="1:17" ht="25.5" customHeight="1" thickBot="1" x14ac:dyDescent="0.25">
      <c r="A56" s="391">
        <v>40</v>
      </c>
      <c r="B56" s="392" t="s">
        <v>358</v>
      </c>
      <c r="C56" s="393"/>
      <c r="D56" s="353">
        <f>SUM(E56:N56)</f>
        <v>0</v>
      </c>
      <c r="E56" s="394"/>
      <c r="F56" s="394"/>
      <c r="G56" s="394"/>
      <c r="H56" s="394"/>
      <c r="I56" s="394"/>
      <c r="J56" s="394"/>
      <c r="K56" s="394"/>
      <c r="L56" s="394"/>
      <c r="M56" s="394"/>
      <c r="N56" s="395"/>
      <c r="Q56" s="112"/>
    </row>
    <row r="57" spans="1:17" ht="25.5" customHeight="1" x14ac:dyDescent="0.2">
      <c r="B57" s="408" t="s">
        <v>361</v>
      </c>
      <c r="Q57" s="112"/>
    </row>
    <row r="58" spans="1:17" x14ac:dyDescent="0.2">
      <c r="B58" s="409" t="s">
        <v>359</v>
      </c>
      <c r="Q58" s="112"/>
    </row>
    <row r="59" spans="1:17" x14ac:dyDescent="0.2">
      <c r="B59" s="408" t="s">
        <v>360</v>
      </c>
      <c r="Q59" s="112"/>
    </row>
    <row r="60" spans="1:17" ht="25.5" customHeight="1" x14ac:dyDescent="0.2">
      <c r="Q60" s="112"/>
    </row>
    <row r="61" spans="1:17" ht="25.5" customHeight="1" x14ac:dyDescent="0.2">
      <c r="Q61" s="112"/>
    </row>
    <row r="62" spans="1:17" ht="25.5" customHeight="1" x14ac:dyDescent="0.2">
      <c r="Q62" s="112"/>
    </row>
    <row r="63" spans="1:17" ht="25.5" customHeight="1" x14ac:dyDescent="0.2">
      <c r="Q63" s="112"/>
    </row>
    <row r="64" spans="1:17" ht="25.5" customHeight="1" x14ac:dyDescent="0.2">
      <c r="Q64" s="112"/>
    </row>
    <row r="65" spans="17:17" ht="25.5" customHeight="1" x14ac:dyDescent="0.2">
      <c r="Q65" s="112"/>
    </row>
    <row r="66" spans="17:17" ht="25.5" customHeight="1" x14ac:dyDescent="0.2">
      <c r="Q66" s="112"/>
    </row>
    <row r="67" spans="17:17" ht="25.5" customHeight="1" x14ac:dyDescent="0.2">
      <c r="Q67" s="112"/>
    </row>
    <row r="68" spans="17:17" ht="25.5" customHeight="1" x14ac:dyDescent="0.2">
      <c r="Q68" s="112"/>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03"/>
      <c r="G1" s="281" t="s">
        <v>168</v>
      </c>
    </row>
    <row r="2" spans="1:27" ht="15.75" x14ac:dyDescent="0.25">
      <c r="A2" s="6"/>
      <c r="B2" s="6"/>
      <c r="C2" s="6"/>
      <c r="D2" s="6"/>
      <c r="E2" s="6"/>
      <c r="F2" s="6"/>
      <c r="G2" s="384" t="s">
        <v>323</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396"/>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89" t="s">
        <v>340</v>
      </c>
      <c r="B7" s="8"/>
      <c r="C7" s="16"/>
      <c r="D7" s="16"/>
      <c r="E7" s="17"/>
      <c r="F7" s="17"/>
    </row>
    <row r="8" spans="1:27" ht="20.25" x14ac:dyDescent="0.3">
      <c r="A8" s="188" t="s">
        <v>157</v>
      </c>
      <c r="B8" s="206" t="s">
        <v>158</v>
      </c>
      <c r="C8" s="190"/>
      <c r="D8" s="190"/>
      <c r="E8" s="191"/>
      <c r="F8" s="257"/>
      <c r="G8" s="187"/>
    </row>
    <row r="9" spans="1:27" ht="16.5" x14ac:dyDescent="0.3">
      <c r="A9" s="193" t="s">
        <v>4</v>
      </c>
      <c r="B9" s="8"/>
      <c r="C9" s="23" t="s">
        <v>5</v>
      </c>
      <c r="D9" s="23"/>
      <c r="E9" s="17"/>
      <c r="F9" s="258"/>
    </row>
    <row r="10" spans="1:27" ht="17.25" thickBot="1" x14ac:dyDescent="0.35">
      <c r="A10" s="195">
        <f>Alapa!C25</f>
        <v>0</v>
      </c>
      <c r="B10" s="196"/>
      <c r="C10" s="197">
        <f>Alapa!C17</f>
        <v>0</v>
      </c>
      <c r="D10" s="197"/>
      <c r="E10" s="198"/>
      <c r="F10" s="259"/>
    </row>
    <row r="11" spans="1:27" ht="25.5" customHeight="1" x14ac:dyDescent="0.2">
      <c r="A11" s="303"/>
      <c r="B11" s="20"/>
      <c r="C11" s="20"/>
      <c r="D11" s="20"/>
      <c r="E11" s="28"/>
      <c r="F11" s="28"/>
    </row>
    <row r="12" spans="1:27" ht="25.5" customHeight="1" x14ac:dyDescent="0.2">
      <c r="A12" s="433" t="s">
        <v>341</v>
      </c>
      <c r="B12" s="433"/>
      <c r="C12" s="433"/>
      <c r="D12" s="433"/>
      <c r="E12" s="433"/>
      <c r="F12" s="433"/>
    </row>
    <row r="13" spans="1:27" ht="25.5" customHeight="1" x14ac:dyDescent="0.2">
      <c r="A13" s="79"/>
      <c r="B13" s="117" t="s">
        <v>131</v>
      </c>
      <c r="C13" s="79"/>
      <c r="D13" s="79"/>
      <c r="E13" s="79"/>
      <c r="F13" s="79"/>
    </row>
    <row r="14" spans="1:27" ht="25.5" customHeight="1" x14ac:dyDescent="0.2">
      <c r="A14" s="79"/>
      <c r="B14" s="262" t="str">
        <f>CONCATENATE("A(z) ",C10," a 2014. évi LXXVI Tv. hatálya alá tartozik?")</f>
        <v>A(z) 0 a 2014. évi LXXVI Tv. hatálya alá tartozik?</v>
      </c>
      <c r="C14" s="230" t="s">
        <v>174</v>
      </c>
      <c r="D14" s="79"/>
      <c r="E14" s="79"/>
      <c r="F14" s="79"/>
      <c r="AA14" s="1" t="s">
        <v>174</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315</v>
      </c>
      <c r="E16" s="434" t="str">
        <f>'HIPA-01'!E12</f>
        <v>Megjegyzés/Referencia</v>
      </c>
      <c r="F16" s="435"/>
    </row>
    <row r="17" spans="1:6" ht="24" customHeight="1" x14ac:dyDescent="0.2">
      <c r="A17" s="255">
        <v>1</v>
      </c>
      <c r="B17" s="50" t="s">
        <v>316</v>
      </c>
      <c r="C17" s="92" t="s">
        <v>223</v>
      </c>
      <c r="D17" s="43">
        <f>IF($C$14="IGEN",'HIPA-01'!D18,0)</f>
        <v>0</v>
      </c>
      <c r="E17" s="436"/>
      <c r="F17" s="437"/>
    </row>
    <row r="18" spans="1:6" ht="25.5" customHeight="1" x14ac:dyDescent="0.2">
      <c r="A18" s="255">
        <v>2</v>
      </c>
      <c r="B18" s="50" t="s">
        <v>224</v>
      </c>
      <c r="C18" s="36"/>
      <c r="D18" s="149"/>
      <c r="E18" s="436"/>
      <c r="F18" s="437"/>
    </row>
    <row r="19" spans="1:6" ht="25.5" customHeight="1" x14ac:dyDescent="0.2">
      <c r="A19" s="255">
        <v>3</v>
      </c>
      <c r="B19" s="50" t="s">
        <v>225</v>
      </c>
      <c r="C19" s="36"/>
      <c r="D19" s="43">
        <f>D17-D18</f>
        <v>0</v>
      </c>
      <c r="E19" s="436"/>
      <c r="F19" s="437"/>
    </row>
    <row r="20" spans="1:6" ht="25.5" customHeight="1" thickBot="1" x14ac:dyDescent="0.25">
      <c r="A20" s="256">
        <v>4</v>
      </c>
      <c r="B20" s="51" t="s">
        <v>226</v>
      </c>
      <c r="C20" s="118">
        <v>3.0000000000000001E-3</v>
      </c>
      <c r="D20" s="78">
        <f>D19*$C20</f>
        <v>0</v>
      </c>
      <c r="E20" s="431"/>
      <c r="F20" s="432"/>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0" customWidth="1"/>
    <col min="2" max="2" width="14.42578125" style="120" customWidth="1"/>
    <col min="3" max="8" width="15.7109375" style="120" customWidth="1"/>
    <col min="9" max="9" width="28.140625" style="120" customWidth="1"/>
    <col min="10" max="10" width="10.42578125" style="120" customWidth="1"/>
    <col min="11" max="16384" width="8.85546875" style="120"/>
  </cols>
  <sheetData>
    <row r="1" spans="1:11" ht="16.5" customHeight="1" x14ac:dyDescent="0.2">
      <c r="A1" s="4" t="s">
        <v>132</v>
      </c>
      <c r="B1" s="3"/>
      <c r="C1" s="3"/>
      <c r="D1" s="3"/>
      <c r="E1" s="3"/>
      <c r="F1" s="4"/>
      <c r="G1" s="4"/>
      <c r="H1" s="4"/>
      <c r="I1" s="5"/>
      <c r="J1" s="281" t="s">
        <v>168</v>
      </c>
    </row>
    <row r="2" spans="1:11" ht="16.5" customHeight="1" x14ac:dyDescent="0.25">
      <c r="A2" s="121"/>
      <c r="B2" s="121"/>
      <c r="C2" s="121"/>
      <c r="D2" s="121"/>
      <c r="E2" s="121"/>
      <c r="F2" s="121"/>
      <c r="G2" s="121"/>
      <c r="H2" s="121"/>
      <c r="I2" s="121"/>
      <c r="J2" s="384" t="s">
        <v>323</v>
      </c>
    </row>
    <row r="3" spans="1:11" ht="16.5" customHeight="1" x14ac:dyDescent="0.2">
      <c r="A3" s="4" t="s">
        <v>133</v>
      </c>
      <c r="B3" s="4"/>
      <c r="C3" s="4"/>
      <c r="D3" s="4"/>
      <c r="E3" s="4"/>
      <c r="F3" s="121"/>
      <c r="G3" s="121"/>
      <c r="H3" s="121"/>
      <c r="I3" s="121"/>
      <c r="J3" s="122"/>
    </row>
    <row r="4" spans="1:11" ht="16.5" customHeight="1" x14ac:dyDescent="0.3">
      <c r="A4" s="123" t="str">
        <f>CONCATENATE("Ügyfél:   ",Alapa!$C$17)</f>
        <v xml:space="preserve">Ügyfél:   </v>
      </c>
      <c r="B4" s="124"/>
      <c r="C4" s="124"/>
      <c r="D4" s="124"/>
      <c r="E4" s="125"/>
      <c r="F4" s="11" t="str">
        <f>"Dátum:"</f>
        <v>Dátum:</v>
      </c>
      <c r="G4" s="24"/>
      <c r="H4" s="396"/>
      <c r="I4" s="173"/>
    </row>
    <row r="5" spans="1:11" ht="16.5" customHeight="1" x14ac:dyDescent="0.3">
      <c r="A5" s="123" t="str">
        <f>CONCATENATE("Fordulónap: ",Alapa!$C$12)</f>
        <v xml:space="preserve">Fordulónap: </v>
      </c>
      <c r="B5" s="124"/>
      <c r="C5" s="124"/>
      <c r="D5" s="124"/>
      <c r="E5" s="125"/>
      <c r="F5" s="12" t="str">
        <f>"Készítette:"</f>
        <v>Készítette:</v>
      </c>
      <c r="G5" s="61"/>
      <c r="H5" s="174" t="e">
        <f>VLOOKUP(K5,Alapa!$G$2:$H$22,2)</f>
        <v>#N/A</v>
      </c>
      <c r="I5" s="175"/>
      <c r="J5" s="126" t="s">
        <v>1</v>
      </c>
      <c r="K5" s="127">
        <v>1</v>
      </c>
    </row>
    <row r="6" spans="1:11" ht="16.5" customHeight="1" x14ac:dyDescent="0.3">
      <c r="A6" s="8"/>
      <c r="B6" s="8"/>
      <c r="C6" s="8"/>
      <c r="D6" s="8"/>
      <c r="E6" s="8"/>
      <c r="F6" s="12" t="s">
        <v>0</v>
      </c>
      <c r="G6" s="61"/>
      <c r="H6" s="124" t="str">
        <f>IF(Alapa!$H$2=0," ",Alapa!$H$2)</f>
        <v xml:space="preserve"> </v>
      </c>
      <c r="I6" s="175"/>
    </row>
    <row r="7" spans="1:11" ht="21.75" customHeight="1" thickBot="1" x14ac:dyDescent="0.35">
      <c r="A7" s="389" t="s">
        <v>342</v>
      </c>
      <c r="B7" s="8"/>
      <c r="C7" s="8"/>
      <c r="D7" s="8"/>
      <c r="E7" s="8"/>
      <c r="F7" s="16"/>
      <c r="G7" s="16"/>
      <c r="H7" s="128"/>
      <c r="I7" s="129"/>
      <c r="J7" s="311" t="s">
        <v>168</v>
      </c>
    </row>
    <row r="8" spans="1:11" ht="16.5" customHeight="1" x14ac:dyDescent="0.3">
      <c r="A8" s="188" t="s">
        <v>157</v>
      </c>
      <c r="B8" s="209"/>
      <c r="C8" s="201" t="s">
        <v>159</v>
      </c>
      <c r="D8" s="209"/>
      <c r="E8" s="209"/>
      <c r="F8" s="190"/>
      <c r="G8" s="190"/>
      <c r="H8" s="210"/>
      <c r="I8" s="211"/>
      <c r="J8" s="312"/>
    </row>
    <row r="9" spans="1:11" ht="16.5" customHeight="1" x14ac:dyDescent="0.3">
      <c r="A9" s="193" t="s">
        <v>4</v>
      </c>
      <c r="B9" s="8"/>
      <c r="C9" s="8"/>
      <c r="D9" s="8"/>
      <c r="E9" s="8"/>
      <c r="F9" s="23" t="s">
        <v>5</v>
      </c>
      <c r="G9" s="23"/>
      <c r="H9" s="128"/>
      <c r="I9" s="212"/>
    </row>
    <row r="10" spans="1:11" ht="16.5" customHeight="1" thickBot="1" x14ac:dyDescent="0.35">
      <c r="A10" s="195">
        <f>Alapa!C25</f>
        <v>0</v>
      </c>
      <c r="B10" s="196"/>
      <c r="C10" s="196"/>
      <c r="D10" s="196"/>
      <c r="E10" s="196"/>
      <c r="F10" s="197">
        <f>Alapa!C17</f>
        <v>0</v>
      </c>
      <c r="G10" s="197"/>
      <c r="H10" s="213"/>
      <c r="I10" s="214"/>
    </row>
    <row r="11" spans="1:11" ht="21.95" customHeight="1" x14ac:dyDescent="0.2">
      <c r="A11" s="303"/>
      <c r="B11" s="20"/>
      <c r="C11" s="20"/>
      <c r="D11" s="19" t="s">
        <v>240</v>
      </c>
      <c r="E11" s="20" t="s">
        <v>355</v>
      </c>
      <c r="F11" s="20"/>
      <c r="G11" s="20"/>
      <c r="H11" s="130"/>
      <c r="I11" s="131"/>
    </row>
    <row r="12" spans="1:11" ht="21.95" customHeight="1" thickBot="1" x14ac:dyDescent="0.25">
      <c r="A12" s="157"/>
      <c r="B12" s="158" t="s">
        <v>134</v>
      </c>
      <c r="C12" s="157"/>
      <c r="D12" s="304">
        <f>9*161000</f>
        <v>1449000</v>
      </c>
      <c r="E12" s="159" t="s">
        <v>135</v>
      </c>
      <c r="F12" s="160">
        <v>0.05</v>
      </c>
      <c r="G12" s="157"/>
      <c r="H12" s="161" t="s">
        <v>18</v>
      </c>
      <c r="I12" s="157"/>
    </row>
    <row r="13" spans="1:11" ht="49.5" x14ac:dyDescent="0.2">
      <c r="A13" s="162"/>
      <c r="B13" s="163" t="s">
        <v>136</v>
      </c>
      <c r="C13" s="169" t="s">
        <v>137</v>
      </c>
      <c r="D13" s="169" t="s">
        <v>138</v>
      </c>
      <c r="E13" s="169" t="s">
        <v>148</v>
      </c>
      <c r="F13" s="169" t="s">
        <v>139</v>
      </c>
      <c r="G13" s="164" t="s">
        <v>140</v>
      </c>
      <c r="H13" s="164" t="s">
        <v>141</v>
      </c>
      <c r="I13" s="165" t="s">
        <v>6</v>
      </c>
    </row>
    <row r="14" spans="1:11" ht="21.95" customHeight="1" x14ac:dyDescent="0.2">
      <c r="A14" s="34"/>
      <c r="B14" s="166" t="s">
        <v>142</v>
      </c>
      <c r="C14" s="145"/>
      <c r="D14" s="146">
        <f>ROUND(C14*$F$12,1)</f>
        <v>0</v>
      </c>
      <c r="E14" s="147"/>
      <c r="F14" s="148">
        <f>IF(C14&gt;25,IF(D14-E14&gt;0,(D14-E14)*$D$12/4,0),0)</f>
        <v>0</v>
      </c>
      <c r="G14" s="149"/>
      <c r="H14" s="149"/>
      <c r="I14" s="132"/>
    </row>
    <row r="15" spans="1:11" ht="21.95" customHeight="1" x14ac:dyDescent="0.2">
      <c r="A15" s="34"/>
      <c r="B15" s="166" t="s">
        <v>143</v>
      </c>
      <c r="C15" s="145"/>
      <c r="D15" s="146">
        <f>ROUND(C15*$F$12,1)</f>
        <v>0</v>
      </c>
      <c r="E15" s="147"/>
      <c r="F15" s="148">
        <f>IF(C15&gt;25,IF(D15-E15&gt;0,(D15-E15)*$D$12/4,0),0)</f>
        <v>0</v>
      </c>
      <c r="G15" s="149"/>
      <c r="H15" s="149"/>
      <c r="I15" s="132"/>
    </row>
    <row r="16" spans="1:11" ht="21.95" customHeight="1" x14ac:dyDescent="0.2">
      <c r="A16" s="34"/>
      <c r="B16" s="166" t="s">
        <v>144</v>
      </c>
      <c r="C16" s="145"/>
      <c r="D16" s="146">
        <f>ROUND(C16*$F$12,1)</f>
        <v>0</v>
      </c>
      <c r="E16" s="147"/>
      <c r="F16" s="148">
        <f>IF(C16&gt;25,IF(D16-E16&gt;0,(D16-E16)*$D$12/4,0),0)</f>
        <v>0</v>
      </c>
      <c r="G16" s="149"/>
      <c r="H16" s="149"/>
      <c r="I16" s="132"/>
    </row>
    <row r="17" spans="1:9" ht="21.95" customHeight="1" x14ac:dyDescent="0.2">
      <c r="A17" s="134"/>
      <c r="B17" s="167" t="s">
        <v>145</v>
      </c>
      <c r="C17" s="138"/>
      <c r="D17" s="139">
        <f>ROUND(C17*$F$12,1)</f>
        <v>0</v>
      </c>
      <c r="E17" s="140"/>
      <c r="F17" s="150"/>
      <c r="G17" s="149"/>
      <c r="H17" s="149"/>
      <c r="I17" s="132"/>
    </row>
    <row r="18" spans="1:9" ht="21.95" customHeight="1" x14ac:dyDescent="0.2">
      <c r="A18" s="34"/>
      <c r="B18" s="136" t="s">
        <v>146</v>
      </c>
      <c r="C18" s="141"/>
      <c r="D18" s="142"/>
      <c r="E18" s="143"/>
      <c r="F18" s="151">
        <f>SUM(F14:F17)</f>
        <v>0</v>
      </c>
      <c r="G18" s="151">
        <f>SUM(G14:G17)</f>
        <v>0</v>
      </c>
      <c r="H18" s="151">
        <f>SUM(H14:H17)</f>
        <v>0</v>
      </c>
      <c r="I18" s="132"/>
    </row>
    <row r="19" spans="1:9" ht="21.95" customHeight="1" x14ac:dyDescent="0.2">
      <c r="A19" s="81"/>
      <c r="B19" s="137"/>
      <c r="C19" s="144"/>
      <c r="D19" s="144"/>
      <c r="E19" s="144"/>
      <c r="F19" s="144"/>
      <c r="G19" s="135"/>
      <c r="H19" s="135"/>
      <c r="I19" s="152"/>
    </row>
    <row r="20" spans="1:9" ht="21.95" customHeight="1" thickBot="1" x14ac:dyDescent="0.25">
      <c r="A20" s="38"/>
      <c r="B20" s="168" t="s">
        <v>147</v>
      </c>
      <c r="C20" s="153">
        <f>ROUND(SUM(C14:C17)/4,1)</f>
        <v>0</v>
      </c>
      <c r="D20" s="154">
        <f>ROUND(C20*$F$12,1)</f>
        <v>0</v>
      </c>
      <c r="E20" s="155">
        <f>ROUND(SUM(E14:E17)/4,1)</f>
        <v>0</v>
      </c>
      <c r="F20" s="156">
        <f>IF(D20-E20&gt;0,IF(C20&gt;25,SUM(D20-E20)*$D$12,0),0)</f>
        <v>0</v>
      </c>
      <c r="G20" s="48"/>
      <c r="H20" s="48"/>
      <c r="I20" s="133"/>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election sqref="A1:XFD1048576"/>
    </sheetView>
  </sheetViews>
  <sheetFormatPr defaultRowHeight="14.25" x14ac:dyDescent="0.2"/>
  <cols>
    <col min="1" max="1" width="1.7109375" style="293" bestFit="1" customWidth="1"/>
    <col min="2" max="2" width="49.85546875" style="293" bestFit="1" customWidth="1"/>
    <col min="3" max="3" width="50" style="293" bestFit="1" customWidth="1"/>
    <col min="4" max="4" width="17.28515625" style="293" bestFit="1" customWidth="1"/>
    <col min="5" max="5" width="35.42578125" style="293" bestFit="1" customWidth="1"/>
    <col min="6" max="6" width="18.140625" style="293" bestFit="1" customWidth="1"/>
    <col min="7" max="7" width="11.7109375" style="293" bestFit="1" customWidth="1"/>
    <col min="8" max="8" width="12.5703125" style="293" bestFit="1" customWidth="1"/>
    <col min="9" max="10" width="9.140625" style="293"/>
    <col min="11" max="11" width="2" style="293" bestFit="1" customWidth="1"/>
    <col min="12" max="12" width="16.85546875" style="293" bestFit="1" customWidth="1"/>
    <col min="13" max="16384" width="9.140625" style="293"/>
  </cols>
  <sheetData>
    <row r="1" spans="1:26" ht="32.1" customHeight="1" x14ac:dyDescent="0.2">
      <c r="A1"/>
      <c r="B1"/>
      <c r="C1"/>
      <c r="D1"/>
      <c r="E1"/>
      <c r="F1"/>
      <c r="G1"/>
      <c r="H1"/>
      <c r="I1"/>
      <c r="J1"/>
      <c r="K1"/>
      <c r="L1"/>
      <c r="M1"/>
      <c r="N1"/>
      <c r="O1"/>
      <c r="P1"/>
      <c r="Q1"/>
      <c r="R1"/>
      <c r="S1"/>
      <c r="T1"/>
      <c r="U1"/>
      <c r="V1"/>
      <c r="W1"/>
      <c r="X1"/>
      <c r="Y1"/>
      <c r="Z1"/>
    </row>
    <row r="2" spans="1:26" ht="15" customHeight="1" x14ac:dyDescent="0.25">
      <c r="A2"/>
      <c r="B2" s="399"/>
      <c r="C2"/>
      <c r="D2"/>
      <c r="E2"/>
      <c r="F2"/>
      <c r="G2"/>
      <c r="H2"/>
      <c r="I2"/>
      <c r="J2"/>
      <c r="K2"/>
      <c r="L2"/>
      <c r="M2"/>
      <c r="N2"/>
      <c r="O2"/>
      <c r="P2"/>
      <c r="Q2"/>
      <c r="R2"/>
      <c r="S2"/>
      <c r="T2"/>
      <c r="U2"/>
      <c r="V2"/>
      <c r="W2"/>
      <c r="X2"/>
      <c r="Y2"/>
      <c r="Z2"/>
    </row>
    <row r="3" spans="1:26" ht="15" customHeight="1" x14ac:dyDescent="0.2">
      <c r="A3"/>
      <c r="B3"/>
      <c r="C3"/>
      <c r="D3" s="302"/>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302"/>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s="400"/>
      <c r="B93" s="400"/>
      <c r="C93" s="400"/>
      <c r="D93" s="400"/>
      <c r="E93" s="400"/>
      <c r="F93" s="400"/>
      <c r="G93" s="400"/>
      <c r="H93" s="400"/>
      <c r="I93"/>
      <c r="J93"/>
      <c r="K93"/>
      <c r="L93"/>
      <c r="M93"/>
      <c r="N93"/>
      <c r="O93"/>
      <c r="P93"/>
      <c r="Q93"/>
      <c r="R93"/>
      <c r="S93"/>
      <c r="T93"/>
      <c r="U93"/>
      <c r="V93"/>
      <c r="W93"/>
      <c r="X93"/>
      <c r="Y93"/>
      <c r="Z93"/>
    </row>
    <row r="94" spans="1:26" x14ac:dyDescent="0.2">
      <c r="A94" s="400"/>
      <c r="B94" s="400"/>
      <c r="C94" s="401"/>
      <c r="D94" s="401"/>
      <c r="E94" s="401"/>
      <c r="F94" s="401"/>
      <c r="G94" s="401"/>
      <c r="H94" s="400"/>
      <c r="I94"/>
      <c r="J94"/>
      <c r="K94"/>
      <c r="L94"/>
      <c r="M94"/>
      <c r="N94"/>
      <c r="O94"/>
      <c r="P94"/>
      <c r="Q94"/>
      <c r="R94"/>
      <c r="S94"/>
      <c r="T94"/>
      <c r="U94"/>
      <c r="V94"/>
      <c r="W94"/>
      <c r="X94"/>
      <c r="Y94"/>
      <c r="Z94"/>
    </row>
    <row r="95" spans="1:26" x14ac:dyDescent="0.2">
      <c r="A95" s="400"/>
      <c r="B95" s="400"/>
      <c r="C95" s="400"/>
      <c r="D95" s="400"/>
      <c r="E95" s="400"/>
      <c r="F95" s="400"/>
      <c r="G95" s="400"/>
      <c r="H95" s="400"/>
      <c r="I95"/>
      <c r="J95"/>
      <c r="K95"/>
      <c r="L95"/>
      <c r="M95"/>
      <c r="N95"/>
      <c r="O95"/>
      <c r="P95"/>
      <c r="Q95"/>
      <c r="R95"/>
      <c r="S95"/>
      <c r="T95"/>
      <c r="U95"/>
      <c r="V95"/>
      <c r="W95"/>
      <c r="X95"/>
      <c r="Y95"/>
      <c r="Z95"/>
    </row>
    <row r="96" spans="1:26" x14ac:dyDescent="0.2">
      <c r="A96" s="400"/>
      <c r="B96" s="400"/>
      <c r="C96" s="402"/>
      <c r="D96" s="400"/>
      <c r="E96" s="400"/>
      <c r="F96" s="402"/>
      <c r="G96" s="401"/>
      <c r="H96" s="400"/>
      <c r="I96"/>
      <c r="J96"/>
      <c r="K96"/>
      <c r="L96"/>
      <c r="M96"/>
      <c r="N96"/>
      <c r="O96"/>
      <c r="P96"/>
      <c r="Q96"/>
      <c r="R96"/>
      <c r="S96"/>
      <c r="T96"/>
      <c r="U96"/>
      <c r="V96"/>
      <c r="W96"/>
      <c r="X96"/>
      <c r="Y96"/>
      <c r="Z96"/>
    </row>
    <row r="97" spans="1:26" x14ac:dyDescent="0.2">
      <c r="A97" s="400"/>
      <c r="B97" s="400"/>
      <c r="C97" s="402"/>
      <c r="D97" s="400"/>
      <c r="E97" s="400"/>
      <c r="F97" s="402"/>
      <c r="G97" s="400"/>
      <c r="H97" s="400"/>
      <c r="I97"/>
      <c r="J97"/>
      <c r="K97"/>
      <c r="L97"/>
      <c r="M97"/>
      <c r="N97"/>
      <c r="O97"/>
      <c r="P97"/>
      <c r="Q97"/>
      <c r="R97"/>
      <c r="S97"/>
      <c r="T97"/>
      <c r="U97"/>
      <c r="V97"/>
      <c r="W97"/>
      <c r="X97"/>
      <c r="Y97"/>
      <c r="Z97"/>
    </row>
    <row r="98" spans="1:26" x14ac:dyDescent="0.2">
      <c r="A98" s="400"/>
      <c r="B98" s="400"/>
      <c r="C98" s="400"/>
      <c r="D98" s="400"/>
      <c r="E98" s="400"/>
      <c r="F98" s="400"/>
      <c r="G98" s="401"/>
      <c r="H98" s="400"/>
      <c r="I98"/>
      <c r="J98"/>
      <c r="K98"/>
      <c r="L98"/>
      <c r="M98"/>
      <c r="N98"/>
      <c r="O98"/>
      <c r="P98"/>
      <c r="Q98"/>
      <c r="R98"/>
      <c r="S98"/>
      <c r="T98"/>
      <c r="U98"/>
      <c r="V98"/>
      <c r="W98"/>
      <c r="X98"/>
      <c r="Y98"/>
      <c r="Z98"/>
    </row>
    <row r="99" spans="1:26" x14ac:dyDescent="0.2">
      <c r="A99" s="400"/>
      <c r="B99" s="401"/>
      <c r="C99" s="401"/>
      <c r="D99" s="401"/>
      <c r="E99" s="401"/>
      <c r="F99" s="401"/>
      <c r="G99" s="401"/>
      <c r="H99" s="400"/>
      <c r="I99"/>
      <c r="J99"/>
      <c r="K99"/>
      <c r="L99"/>
      <c r="M99"/>
      <c r="N99"/>
      <c r="O99"/>
      <c r="P99"/>
      <c r="Q99"/>
      <c r="R99"/>
      <c r="S99"/>
      <c r="T99"/>
      <c r="U99"/>
      <c r="V99"/>
      <c r="W99"/>
      <c r="X99"/>
      <c r="Y99"/>
      <c r="Z99"/>
    </row>
    <row r="100" spans="1:26" x14ac:dyDescent="0.2">
      <c r="A100" s="400"/>
      <c r="B100" s="400"/>
      <c r="C100" s="403"/>
      <c r="D100" s="401"/>
      <c r="E100" s="401"/>
      <c r="F100" s="403"/>
      <c r="G100" s="401"/>
      <c r="H100" s="400"/>
      <c r="I100"/>
      <c r="J100"/>
      <c r="K100"/>
      <c r="L100"/>
      <c r="M100"/>
      <c r="N100"/>
      <c r="O100"/>
      <c r="P100"/>
      <c r="Q100"/>
      <c r="R100"/>
      <c r="S100"/>
      <c r="T100"/>
      <c r="U100"/>
      <c r="V100"/>
      <c r="W100"/>
      <c r="X100"/>
      <c r="Y100"/>
      <c r="Z100"/>
    </row>
    <row r="101" spans="1:26" x14ac:dyDescent="0.2">
      <c r="A101" s="400"/>
      <c r="B101" s="400"/>
      <c r="C101" s="403"/>
      <c r="D101" s="401"/>
      <c r="E101" s="401"/>
      <c r="F101" s="403"/>
      <c r="G101" s="401"/>
      <c r="H101" s="400"/>
      <c r="I101"/>
      <c r="J101"/>
      <c r="K101"/>
      <c r="L101"/>
      <c r="M101"/>
      <c r="N101"/>
      <c r="O101"/>
      <c r="P101"/>
      <c r="Q101"/>
      <c r="R101"/>
      <c r="S101"/>
      <c r="T101"/>
      <c r="U101"/>
      <c r="V101"/>
      <c r="W101"/>
      <c r="X101"/>
      <c r="Y101"/>
      <c r="Z101"/>
    </row>
    <row r="102" spans="1:26" x14ac:dyDescent="0.2">
      <c r="A102" s="400"/>
      <c r="B102" s="400"/>
      <c r="C102" s="403"/>
      <c r="D102" s="401"/>
      <c r="E102" s="401"/>
      <c r="F102" s="403"/>
      <c r="G102" s="401"/>
      <c r="H102" s="400"/>
      <c r="I102"/>
      <c r="J102"/>
      <c r="K102"/>
      <c r="L102"/>
      <c r="M102"/>
      <c r="N102"/>
      <c r="O102"/>
      <c r="P102"/>
      <c r="Q102"/>
      <c r="R102"/>
      <c r="S102"/>
      <c r="T102"/>
      <c r="U102"/>
      <c r="V102"/>
      <c r="W102"/>
      <c r="X102"/>
      <c r="Y102"/>
      <c r="Z102"/>
    </row>
    <row r="103" spans="1:26" x14ac:dyDescent="0.2">
      <c r="A103" s="400"/>
      <c r="B103" s="400"/>
      <c r="C103" s="403"/>
      <c r="D103" s="401"/>
      <c r="E103" s="401"/>
      <c r="F103" s="403"/>
      <c r="G103" s="401"/>
      <c r="H103" s="400"/>
      <c r="I103"/>
      <c r="J103"/>
      <c r="K103"/>
      <c r="L103"/>
      <c r="M103"/>
      <c r="N103"/>
      <c r="O103"/>
      <c r="P103"/>
      <c r="Q103"/>
      <c r="R103"/>
      <c r="S103"/>
      <c r="T103"/>
      <c r="U103"/>
      <c r="V103"/>
      <c r="W103"/>
      <c r="X103"/>
      <c r="Y103"/>
      <c r="Z103"/>
    </row>
    <row r="104" spans="1:26" x14ac:dyDescent="0.2">
      <c r="A104" s="400"/>
      <c r="B104" s="400"/>
      <c r="C104" s="403"/>
      <c r="D104" s="401"/>
      <c r="E104" s="401"/>
      <c r="F104" s="403"/>
      <c r="G104" s="401"/>
      <c r="H104" s="400"/>
      <c r="I104"/>
      <c r="J104"/>
      <c r="K104"/>
      <c r="L104"/>
      <c r="M104"/>
      <c r="N104"/>
      <c r="O104"/>
      <c r="P104"/>
      <c r="Q104"/>
      <c r="R104"/>
      <c r="S104"/>
      <c r="T104"/>
      <c r="U104"/>
      <c r="V104"/>
      <c r="W104"/>
      <c r="X104"/>
      <c r="Y104"/>
      <c r="Z104"/>
    </row>
    <row r="105" spans="1:26" x14ac:dyDescent="0.2">
      <c r="A105" s="400"/>
      <c r="B105" s="400"/>
      <c r="C105" s="403"/>
      <c r="D105" s="401"/>
      <c r="E105" s="401"/>
      <c r="F105" s="403"/>
      <c r="G105" s="401"/>
      <c r="H105" s="400"/>
      <c r="I105"/>
      <c r="J105"/>
      <c r="K105"/>
      <c r="L105"/>
      <c r="M105"/>
      <c r="N105"/>
      <c r="O105"/>
      <c r="P105"/>
      <c r="Q105"/>
      <c r="R105"/>
      <c r="S105"/>
      <c r="T105"/>
      <c r="U105"/>
      <c r="V105"/>
      <c r="W105"/>
      <c r="X105"/>
      <c r="Y105"/>
      <c r="Z105"/>
    </row>
    <row r="106" spans="1:26" x14ac:dyDescent="0.2">
      <c r="A106" s="400"/>
      <c r="B106" s="400"/>
      <c r="C106" s="403"/>
      <c r="D106" s="401"/>
      <c r="E106" s="401"/>
      <c r="F106" s="403"/>
      <c r="G106" s="401"/>
      <c r="H106" s="400"/>
      <c r="I106"/>
      <c r="J106"/>
      <c r="K106"/>
      <c r="L106"/>
      <c r="M106"/>
      <c r="N106"/>
      <c r="O106"/>
      <c r="P106"/>
      <c r="Q106"/>
      <c r="R106"/>
      <c r="S106"/>
      <c r="T106"/>
      <c r="U106"/>
      <c r="V106"/>
      <c r="W106"/>
      <c r="X106"/>
      <c r="Y106"/>
      <c r="Z106"/>
    </row>
    <row r="107" spans="1:26" x14ac:dyDescent="0.2">
      <c r="A107" s="400"/>
      <c r="B107" s="400"/>
      <c r="C107" s="403"/>
      <c r="D107" s="401"/>
      <c r="E107" s="401"/>
      <c r="F107" s="403"/>
      <c r="G107" s="401"/>
      <c r="H107" s="400"/>
      <c r="I107"/>
      <c r="J107"/>
      <c r="K107"/>
      <c r="L107"/>
      <c r="M107"/>
      <c r="N107"/>
      <c r="O107"/>
      <c r="P107"/>
      <c r="Q107"/>
      <c r="R107"/>
      <c r="S107"/>
      <c r="T107"/>
      <c r="U107"/>
      <c r="V107"/>
      <c r="W107"/>
      <c r="X107"/>
      <c r="Y107"/>
      <c r="Z107"/>
    </row>
    <row r="108" spans="1:26" x14ac:dyDescent="0.2">
      <c r="A108" s="400"/>
      <c r="B108" s="400"/>
      <c r="C108" s="403"/>
      <c r="D108" s="401"/>
      <c r="E108" s="401"/>
      <c r="F108" s="403"/>
      <c r="G108" s="401"/>
      <c r="H108" s="400"/>
      <c r="I108"/>
      <c r="J108"/>
      <c r="K108"/>
      <c r="L108"/>
      <c r="M108"/>
      <c r="N108"/>
      <c r="O108"/>
      <c r="P108"/>
      <c r="Q108"/>
      <c r="R108"/>
      <c r="S108"/>
      <c r="T108"/>
      <c r="U108"/>
      <c r="V108"/>
      <c r="W108"/>
      <c r="X108"/>
      <c r="Y108"/>
      <c r="Z108"/>
    </row>
    <row r="109" spans="1:26" x14ac:dyDescent="0.2">
      <c r="A109" s="400"/>
      <c r="B109" s="400"/>
      <c r="C109" s="403"/>
      <c r="D109" s="401"/>
      <c r="E109" s="401"/>
      <c r="F109" s="403"/>
      <c r="G109" s="401"/>
      <c r="H109" s="400"/>
      <c r="I109"/>
      <c r="J109"/>
      <c r="K109"/>
      <c r="L109"/>
      <c r="M109"/>
      <c r="N109"/>
      <c r="O109"/>
      <c r="P109"/>
      <c r="Q109"/>
      <c r="R109"/>
      <c r="S109"/>
      <c r="T109"/>
      <c r="U109"/>
      <c r="V109"/>
      <c r="W109"/>
      <c r="X109"/>
      <c r="Y109"/>
      <c r="Z109"/>
    </row>
    <row r="110" spans="1:26" x14ac:dyDescent="0.2">
      <c r="A110" s="400"/>
      <c r="B110" s="400"/>
      <c r="C110" s="403"/>
      <c r="D110" s="401"/>
      <c r="E110" s="401"/>
      <c r="F110" s="403"/>
      <c r="G110" s="401"/>
      <c r="H110" s="400"/>
      <c r="I110"/>
      <c r="J110"/>
      <c r="K110"/>
      <c r="L110"/>
      <c r="M110"/>
      <c r="N110"/>
      <c r="O110"/>
      <c r="P110"/>
      <c r="Q110"/>
      <c r="R110"/>
      <c r="S110"/>
      <c r="T110"/>
      <c r="U110"/>
      <c r="V110"/>
      <c r="W110"/>
      <c r="X110"/>
      <c r="Y110"/>
      <c r="Z110"/>
    </row>
    <row r="111" spans="1:26" x14ac:dyDescent="0.2">
      <c r="A111" s="400"/>
      <c r="B111" s="400"/>
      <c r="C111" s="403"/>
      <c r="D111" s="401"/>
      <c r="E111" s="401"/>
      <c r="F111" s="403"/>
      <c r="G111" s="401"/>
      <c r="H111" s="400"/>
      <c r="I111"/>
      <c r="J111"/>
      <c r="K111"/>
      <c r="L111"/>
      <c r="M111"/>
      <c r="N111"/>
      <c r="O111"/>
      <c r="P111"/>
      <c r="Q111"/>
      <c r="R111"/>
      <c r="S111"/>
      <c r="T111"/>
      <c r="U111"/>
      <c r="V111"/>
      <c r="W111"/>
      <c r="X111"/>
      <c r="Y111"/>
      <c r="Z111"/>
    </row>
    <row r="112" spans="1:26" x14ac:dyDescent="0.2">
      <c r="A112" s="400"/>
      <c r="B112" s="400"/>
      <c r="C112" s="403"/>
      <c r="D112" s="401"/>
      <c r="E112" s="401"/>
      <c r="F112" s="403"/>
      <c r="G112" s="401"/>
      <c r="H112" s="400"/>
      <c r="I112"/>
      <c r="J112"/>
      <c r="K112"/>
      <c r="L112"/>
      <c r="M112"/>
      <c r="N112"/>
      <c r="O112"/>
      <c r="P112"/>
      <c r="Q112"/>
      <c r="R112"/>
      <c r="S112"/>
      <c r="T112"/>
      <c r="U112"/>
      <c r="V112"/>
      <c r="W112"/>
      <c r="X112"/>
      <c r="Y112"/>
      <c r="Z112"/>
    </row>
    <row r="113" spans="1:26" x14ac:dyDescent="0.2">
      <c r="A113" s="400"/>
      <c r="B113" s="400"/>
      <c r="C113" s="403"/>
      <c r="D113" s="401"/>
      <c r="E113" s="401"/>
      <c r="F113" s="403"/>
      <c r="G113" s="401"/>
      <c r="H113" s="400"/>
      <c r="I113"/>
      <c r="J113"/>
      <c r="K113"/>
      <c r="L113"/>
      <c r="M113"/>
      <c r="N113"/>
      <c r="O113"/>
      <c r="P113"/>
      <c r="Q113"/>
      <c r="R113"/>
      <c r="S113"/>
      <c r="T113"/>
      <c r="U113"/>
      <c r="V113"/>
      <c r="W113"/>
      <c r="X113"/>
      <c r="Y113"/>
      <c r="Z113"/>
    </row>
    <row r="114" spans="1:26" x14ac:dyDescent="0.2">
      <c r="A114" s="400"/>
      <c r="B114" s="400"/>
      <c r="C114" s="403"/>
      <c r="D114" s="401"/>
      <c r="E114" s="401"/>
      <c r="F114" s="403"/>
      <c r="G114" s="401"/>
      <c r="H114" s="400"/>
      <c r="I114"/>
      <c r="J114"/>
      <c r="K114"/>
      <c r="L114"/>
      <c r="M114"/>
      <c r="N114"/>
      <c r="O114"/>
      <c r="P114"/>
      <c r="Q114"/>
      <c r="R114"/>
      <c r="S114"/>
      <c r="T114"/>
      <c r="U114"/>
      <c r="V114"/>
      <c r="W114"/>
      <c r="X114"/>
      <c r="Y114"/>
      <c r="Z114"/>
    </row>
    <row r="115" spans="1:26" x14ac:dyDescent="0.2">
      <c r="A115" s="400"/>
      <c r="B115" s="400"/>
      <c r="C115" s="403"/>
      <c r="D115" s="401"/>
      <c r="E115" s="401"/>
      <c r="F115" s="403"/>
      <c r="G115" s="401"/>
      <c r="H115" s="400"/>
      <c r="I115"/>
      <c r="J115"/>
      <c r="K115"/>
      <c r="L115"/>
      <c r="M115"/>
      <c r="N115"/>
      <c r="O115"/>
      <c r="P115"/>
      <c r="Q115"/>
      <c r="R115"/>
      <c r="S115"/>
      <c r="T115"/>
      <c r="U115"/>
      <c r="V115"/>
      <c r="W115"/>
      <c r="X115"/>
      <c r="Y115"/>
      <c r="Z115"/>
    </row>
    <row r="116" spans="1:26" x14ac:dyDescent="0.2">
      <c r="A116" s="400"/>
      <c r="B116" s="400"/>
      <c r="C116" s="403"/>
      <c r="D116" s="401"/>
      <c r="E116" s="401"/>
      <c r="F116" s="403"/>
      <c r="G116" s="401"/>
      <c r="H116" s="400"/>
      <c r="I116"/>
      <c r="J116"/>
      <c r="K116"/>
      <c r="L116"/>
      <c r="M116"/>
      <c r="N116"/>
      <c r="O116"/>
      <c r="P116"/>
      <c r="Q116"/>
      <c r="R116"/>
      <c r="S116"/>
      <c r="T116"/>
      <c r="U116"/>
      <c r="V116"/>
      <c r="W116"/>
      <c r="X116"/>
      <c r="Y116"/>
      <c r="Z116"/>
    </row>
    <row r="117" spans="1:26" x14ac:dyDescent="0.2">
      <c r="A117" s="400"/>
      <c r="B117" s="400"/>
      <c r="C117" s="403"/>
      <c r="D117" s="400"/>
      <c r="E117" s="400"/>
      <c r="F117" s="403"/>
      <c r="G117" s="401"/>
      <c r="H117" s="400"/>
      <c r="I117"/>
      <c r="J117"/>
      <c r="K117"/>
      <c r="L117"/>
      <c r="M117"/>
      <c r="N117"/>
      <c r="O117"/>
      <c r="P117"/>
      <c r="Q117"/>
      <c r="R117"/>
      <c r="S117"/>
      <c r="T117"/>
      <c r="U117"/>
      <c r="V117"/>
      <c r="W117"/>
      <c r="X117"/>
      <c r="Y117"/>
      <c r="Z117"/>
    </row>
    <row r="118" spans="1:26" x14ac:dyDescent="0.2">
      <c r="A118" s="400"/>
      <c r="B118" s="400"/>
      <c r="C118" s="403"/>
      <c r="D118" s="401"/>
      <c r="E118" s="401"/>
      <c r="F118" s="403"/>
      <c r="G118" s="401"/>
      <c r="H118" s="400"/>
      <c r="I118"/>
      <c r="J118"/>
      <c r="K118"/>
      <c r="L118"/>
      <c r="M118"/>
      <c r="N118"/>
      <c r="O118"/>
      <c r="P118"/>
      <c r="Q118"/>
      <c r="R118"/>
      <c r="S118"/>
      <c r="T118"/>
      <c r="U118"/>
      <c r="V118"/>
      <c r="W118"/>
      <c r="X118"/>
      <c r="Y118"/>
      <c r="Z118"/>
    </row>
    <row r="119" spans="1:26" x14ac:dyDescent="0.2">
      <c r="A119" s="400"/>
      <c r="B119" s="400"/>
      <c r="C119" s="403"/>
      <c r="D119" s="401"/>
      <c r="E119" s="401"/>
      <c r="F119" s="403"/>
      <c r="G119" s="401"/>
      <c r="H119" s="400"/>
      <c r="I119"/>
      <c r="J119"/>
      <c r="K119"/>
      <c r="L119"/>
      <c r="M119"/>
      <c r="N119"/>
      <c r="O119"/>
      <c r="P119"/>
      <c r="Q119"/>
      <c r="R119"/>
      <c r="S119"/>
      <c r="T119"/>
      <c r="U119"/>
      <c r="V119"/>
      <c r="W119"/>
      <c r="X119"/>
      <c r="Y119"/>
      <c r="Z119"/>
    </row>
    <row r="120" spans="1:26" x14ac:dyDescent="0.2">
      <c r="A120" s="400"/>
      <c r="B120" s="400"/>
      <c r="C120" s="403"/>
      <c r="D120" s="401"/>
      <c r="E120" s="401"/>
      <c r="F120" s="403"/>
      <c r="G120" s="401"/>
      <c r="H120" s="400"/>
      <c r="I120"/>
      <c r="J120"/>
      <c r="K120"/>
      <c r="L120"/>
      <c r="M120"/>
      <c r="N120"/>
      <c r="O120"/>
      <c r="P120"/>
      <c r="Q120"/>
      <c r="R120"/>
      <c r="S120"/>
      <c r="T120"/>
      <c r="U120"/>
      <c r="V120"/>
      <c r="W120"/>
      <c r="X120"/>
      <c r="Y120"/>
      <c r="Z120"/>
    </row>
    <row r="121" spans="1:26" x14ac:dyDescent="0.2">
      <c r="A121" s="400"/>
      <c r="B121" s="400"/>
      <c r="C121" s="403"/>
      <c r="D121" s="401"/>
      <c r="E121" s="401"/>
      <c r="F121" s="403"/>
      <c r="G121" s="401"/>
      <c r="H121" s="400"/>
      <c r="I121"/>
      <c r="J121"/>
      <c r="K121"/>
      <c r="L121"/>
      <c r="M121"/>
      <c r="N121"/>
      <c r="O121"/>
      <c r="P121"/>
      <c r="Q121"/>
      <c r="R121"/>
      <c r="S121"/>
      <c r="T121"/>
      <c r="U121"/>
      <c r="V121"/>
      <c r="W121"/>
      <c r="X121"/>
      <c r="Y121"/>
      <c r="Z121"/>
    </row>
    <row r="122" spans="1:26" x14ac:dyDescent="0.2">
      <c r="A122" s="400"/>
      <c r="B122" s="400"/>
      <c r="C122" s="403"/>
      <c r="D122" s="401"/>
      <c r="E122" s="401"/>
      <c r="F122" s="403"/>
      <c r="G122" s="401"/>
      <c r="H122" s="400"/>
      <c r="I122"/>
      <c r="J122"/>
      <c r="K122"/>
      <c r="L122"/>
      <c r="M122"/>
      <c r="N122"/>
      <c r="O122"/>
      <c r="P122"/>
      <c r="Q122"/>
      <c r="R122"/>
      <c r="S122"/>
      <c r="T122"/>
      <c r="U122"/>
      <c r="V122"/>
      <c r="W122"/>
      <c r="X122"/>
      <c r="Y122"/>
      <c r="Z122"/>
    </row>
    <row r="123" spans="1:26" x14ac:dyDescent="0.2">
      <c r="A123" s="400"/>
      <c r="B123" s="400"/>
      <c r="C123" s="400"/>
      <c r="D123" s="400"/>
      <c r="E123" s="400"/>
      <c r="F123" s="400"/>
      <c r="G123" s="401"/>
      <c r="H123" s="400"/>
      <c r="I123"/>
      <c r="J123"/>
      <c r="K123"/>
      <c r="L123"/>
      <c r="M123"/>
      <c r="N123"/>
      <c r="O123"/>
      <c r="P123"/>
      <c r="Q123"/>
      <c r="R123"/>
      <c r="S123"/>
      <c r="T123"/>
      <c r="U123"/>
      <c r="V123"/>
      <c r="W123"/>
      <c r="X123"/>
      <c r="Y123"/>
      <c r="Z123"/>
    </row>
    <row r="124" spans="1:26" x14ac:dyDescent="0.2">
      <c r="A124" s="400"/>
      <c r="B124" s="401"/>
      <c r="C124" s="403"/>
      <c r="D124" s="401"/>
      <c r="E124" s="401"/>
      <c r="F124" s="403"/>
      <c r="G124" s="401"/>
      <c r="H124" s="401"/>
      <c r="I124"/>
      <c r="J124"/>
      <c r="K124"/>
      <c r="L124"/>
      <c r="M124"/>
      <c r="N124"/>
      <c r="O124"/>
      <c r="P124"/>
      <c r="Q124"/>
      <c r="R124"/>
      <c r="S124"/>
      <c r="T124"/>
      <c r="U124"/>
      <c r="V124"/>
      <c r="W124"/>
      <c r="X124"/>
      <c r="Y124"/>
      <c r="Z124"/>
    </row>
    <row r="125" spans="1:26" x14ac:dyDescent="0.2">
      <c r="A125" s="400"/>
      <c r="B125" s="401"/>
      <c r="C125" s="403"/>
      <c r="D125" s="401"/>
      <c r="E125" s="401"/>
      <c r="F125" s="403"/>
      <c r="G125" s="401"/>
      <c r="H125" s="401"/>
      <c r="I125"/>
      <c r="J125"/>
      <c r="K125"/>
      <c r="L125"/>
      <c r="M125"/>
      <c r="N125"/>
      <c r="O125"/>
      <c r="P125"/>
      <c r="Q125"/>
      <c r="R125"/>
      <c r="S125"/>
      <c r="T125"/>
      <c r="U125"/>
      <c r="V125"/>
      <c r="W125"/>
      <c r="X125"/>
      <c r="Y125"/>
      <c r="Z125"/>
    </row>
    <row r="126" spans="1:26" x14ac:dyDescent="0.2">
      <c r="A126" s="400"/>
      <c r="B126" s="400"/>
      <c r="C126" s="400"/>
      <c r="D126" s="400"/>
      <c r="E126" s="400"/>
      <c r="F126" s="400"/>
      <c r="G126" s="401"/>
      <c r="H126" s="401"/>
      <c r="I126"/>
      <c r="J126"/>
      <c r="K126"/>
      <c r="L126"/>
      <c r="M126"/>
      <c r="N126"/>
      <c r="O126"/>
      <c r="P126"/>
      <c r="Q126"/>
      <c r="R126"/>
      <c r="S126"/>
      <c r="T126"/>
      <c r="U126"/>
      <c r="V126"/>
      <c r="W126"/>
      <c r="X126"/>
      <c r="Y126"/>
      <c r="Z126"/>
    </row>
    <row r="127" spans="1:26" x14ac:dyDescent="0.2">
      <c r="A127" s="400"/>
      <c r="B127" s="400"/>
      <c r="C127" s="400"/>
      <c r="D127" s="400"/>
      <c r="E127" s="400"/>
      <c r="F127" s="400"/>
      <c r="G127" s="401"/>
      <c r="H127" s="401"/>
      <c r="I127"/>
      <c r="J127"/>
      <c r="K127"/>
      <c r="L127"/>
      <c r="M127"/>
      <c r="N127"/>
      <c r="O127"/>
      <c r="P127"/>
      <c r="Q127"/>
      <c r="R127"/>
      <c r="S127"/>
      <c r="T127"/>
      <c r="U127"/>
      <c r="V127"/>
      <c r="W127"/>
      <c r="X127"/>
      <c r="Y127"/>
      <c r="Z127"/>
    </row>
    <row r="128" spans="1:26" x14ac:dyDescent="0.2">
      <c r="A128" s="400"/>
      <c r="B128" s="400"/>
      <c r="C128" s="400"/>
      <c r="D128" s="400"/>
      <c r="E128" s="400"/>
      <c r="F128" s="400"/>
      <c r="G128" s="401"/>
      <c r="H128" s="401"/>
      <c r="I128"/>
      <c r="J128"/>
      <c r="K128"/>
      <c r="L128"/>
      <c r="M128"/>
      <c r="N128"/>
      <c r="O128"/>
      <c r="P128"/>
      <c r="Q128"/>
      <c r="R128"/>
      <c r="S128"/>
      <c r="T128"/>
      <c r="U128"/>
      <c r="V128"/>
      <c r="W128"/>
      <c r="X128"/>
      <c r="Y128"/>
      <c r="Z128"/>
    </row>
    <row r="129" spans="1:26" x14ac:dyDescent="0.2">
      <c r="A129" s="401"/>
      <c r="B129" s="401"/>
      <c r="C129" s="401"/>
      <c r="D129" s="401"/>
      <c r="E129" s="401"/>
      <c r="F129" s="401"/>
      <c r="G129" s="401"/>
      <c r="H129" s="401"/>
      <c r="I129"/>
      <c r="J129"/>
      <c r="K129"/>
      <c r="L129"/>
      <c r="M129"/>
      <c r="N129"/>
      <c r="O129"/>
      <c r="P129"/>
      <c r="Q129"/>
      <c r="R129"/>
      <c r="S129"/>
      <c r="T129"/>
      <c r="U129"/>
      <c r="V129"/>
      <c r="W129"/>
      <c r="X129"/>
      <c r="Y129"/>
      <c r="Z129"/>
    </row>
    <row r="130" spans="1:26" x14ac:dyDescent="0.2">
      <c r="A130" s="401"/>
      <c r="B130" s="401"/>
      <c r="C130" s="401"/>
      <c r="D130" s="401"/>
      <c r="E130" s="401"/>
      <c r="F130" s="401"/>
      <c r="G130" s="401"/>
      <c r="H130" s="401"/>
      <c r="I130"/>
      <c r="J130"/>
      <c r="K130"/>
      <c r="L130"/>
      <c r="M130"/>
      <c r="N130"/>
      <c r="O130"/>
      <c r="P130"/>
      <c r="Q130"/>
      <c r="R130"/>
      <c r="S130"/>
      <c r="T130"/>
      <c r="U130"/>
      <c r="V130"/>
      <c r="W130"/>
      <c r="X130"/>
      <c r="Y130"/>
      <c r="Z130"/>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Tartalom</vt:lpstr>
      <vt:lpstr>HIPA-00</vt:lpstr>
      <vt:lpstr>HIPA-01</vt:lpstr>
      <vt:lpstr>HIPA-02</vt:lpstr>
      <vt:lpstr>HIPA-03</vt:lpstr>
      <vt:lpstr>HIPA-04</vt:lpstr>
      <vt:lpstr>HIPA-05</vt:lpstr>
      <vt:lpstr>INNOV</vt:lpstr>
      <vt:lpstr>REHAB</vt:lpstr>
      <vt:lpstr>Alapa</vt:lpstr>
      <vt:lpstr>'HIPA-00'!Print_Area</vt:lpstr>
      <vt:lpstr>'HIPA-01'!Print_Area</vt:lpstr>
      <vt:lpstr>'HIPA-02'!Print_Area</vt:lpstr>
      <vt:lpstr>'HIPA-03'!Print_Area</vt:lpstr>
      <vt:lpstr>'HIPA-04'!Print_Area</vt:lpstr>
      <vt:lpstr>'HIPA-05'!Print_Area</vt:lpstr>
      <vt:lpstr>INNOV!Print_Area</vt:lpstr>
      <vt:lpstr>REHAB!Print_Area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v.1.21.51.0.0#2021-04-19</dc:description>
  <cp:lastPrinted>2019-01-16T12:05:07Z</cp:lastPrinted>
  <dcterms:created xsi:type="dcterms:W3CDTF">2009-11-24T14:54:53Z</dcterms:created>
  <dcterms:modified xsi:type="dcterms:W3CDTF">2021-01-29T07:33:30Z</dcterms:modified>
</cp:coreProperties>
</file>