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PC\Nextcloud\!TRANZIT\2022\"/>
    </mc:Choice>
  </mc:AlternateContent>
  <xr:revisionPtr revIDLastSave="0" documentId="8_{5AD9226B-93C3-41ED-815B-C118E9443260}" xr6:coauthVersionLast="47" xr6:coauthVersionMax="47" xr10:uidLastSave="{00000000-0000-0000-0000-000000000000}"/>
  <bookViews>
    <workbookView xWindow="-120" yWindow="-120" windowWidth="29040" windowHeight="15840" tabRatio="500" xr2:uid="{00000000-000D-0000-FFFF-FFFF00000000}"/>
  </bookViews>
  <sheets>
    <sheet name="Munkalap2_" sheetId="1" r:id="rId1"/>
    <sheet name="Tartalom" sheetId="2" r:id="rId2"/>
    <sheet name="HIPA-00" sheetId="3" r:id="rId3"/>
    <sheet name="HIPA-01" sheetId="4" r:id="rId4"/>
    <sheet name="HIPA-02" sheetId="5" r:id="rId5"/>
    <sheet name="HIPA-03" sheetId="6" r:id="rId6"/>
    <sheet name="HIPA-04" sheetId="7" r:id="rId7"/>
    <sheet name="HIPA-05" sheetId="8" r:id="rId8"/>
    <sheet name="INNOV" sheetId="9" r:id="rId9"/>
    <sheet name="REHAB" sheetId="10" r:id="rId10"/>
    <sheet name="Alapa" sheetId="11" r:id="rId11"/>
  </sheets>
  <definedNames>
    <definedName name="_xlnm.Print_Titles" localSheetId="0">Munkalap2_!$1:$8</definedName>
    <definedName name="Print_Area" localSheetId="3">'HIPA-01'!$A$8:$E$50</definedName>
    <definedName name="Print_Area" localSheetId="1">Tartalom!$A$1:$D$36</definedName>
    <definedName name="Print_Titles" localSheetId="5">'HIPA-03'!$1:$11</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E20" i="10" l="1"/>
  <c r="C20" i="10"/>
  <c r="D20" i="10" s="1"/>
  <c r="F20" i="10" s="1"/>
  <c r="H18" i="10"/>
  <c r="G18" i="10"/>
  <c r="F18" i="10"/>
  <c r="D17" i="10"/>
  <c r="F16" i="10"/>
  <c r="D16" i="10"/>
  <c r="F15" i="10"/>
  <c r="D15" i="10"/>
  <c r="F14" i="10"/>
  <c r="D14" i="10"/>
  <c r="D12" i="10"/>
  <c r="F10" i="10"/>
  <c r="A10" i="10"/>
  <c r="H6" i="10"/>
  <c r="H5" i="10"/>
  <c r="F5" i="10"/>
  <c r="A5" i="10"/>
  <c r="F4" i="10"/>
  <c r="A4" i="10"/>
  <c r="E16" i="9"/>
  <c r="C16" i="9"/>
  <c r="C10" i="9"/>
  <c r="B14" i="9" s="1"/>
  <c r="A10" i="9"/>
  <c r="E6" i="9"/>
  <c r="E5" i="9"/>
  <c r="C5" i="9"/>
  <c r="A5" i="9"/>
  <c r="C4" i="9"/>
  <c r="A4" i="9"/>
  <c r="D56" i="8"/>
  <c r="N55" i="8"/>
  <c r="M55" i="8"/>
  <c r="L55" i="8"/>
  <c r="K55" i="8"/>
  <c r="J55" i="8"/>
  <c r="I55" i="8"/>
  <c r="H55" i="8"/>
  <c r="G55" i="8"/>
  <c r="F55" i="8"/>
  <c r="E55" i="8"/>
  <c r="D55" i="8" s="1"/>
  <c r="D54" i="8"/>
  <c r="D53" i="8"/>
  <c r="D51" i="8"/>
  <c r="D47" i="8"/>
  <c r="D43" i="8"/>
  <c r="D41" i="8"/>
  <c r="D40" i="8"/>
  <c r="D39" i="8"/>
  <c r="H38" i="8"/>
  <c r="M35" i="8"/>
  <c r="L35" i="8"/>
  <c r="H35" i="8"/>
  <c r="E35" i="8"/>
  <c r="H34" i="8"/>
  <c r="G34" i="8"/>
  <c r="N33" i="8"/>
  <c r="N34" i="8" s="1"/>
  <c r="M33" i="8"/>
  <c r="M34" i="8" s="1"/>
  <c r="L33" i="8"/>
  <c r="L34" i="8" s="1"/>
  <c r="K33" i="8"/>
  <c r="K35" i="8" s="1"/>
  <c r="J33" i="8"/>
  <c r="J35" i="8" s="1"/>
  <c r="I33" i="8"/>
  <c r="I35" i="8" s="1"/>
  <c r="H33" i="8"/>
  <c r="G33" i="8"/>
  <c r="F33" i="8"/>
  <c r="F34" i="8" s="1"/>
  <c r="E33" i="8"/>
  <c r="E34" i="8" s="1"/>
  <c r="D32" i="8"/>
  <c r="D31" i="8"/>
  <c r="D29" i="8"/>
  <c r="D28" i="8"/>
  <c r="D27" i="8"/>
  <c r="D26" i="8"/>
  <c r="L24" i="8"/>
  <c r="K24" i="8"/>
  <c r="H24" i="8"/>
  <c r="N23" i="8"/>
  <c r="N24" i="8" s="1"/>
  <c r="M23" i="8"/>
  <c r="M24" i="8" s="1"/>
  <c r="L23" i="8"/>
  <c r="K23" i="8"/>
  <c r="J23" i="8"/>
  <c r="J24" i="8" s="1"/>
  <c r="I23" i="8"/>
  <c r="I24" i="8" s="1"/>
  <c r="H23" i="8"/>
  <c r="G23" i="8"/>
  <c r="G24" i="8" s="1"/>
  <c r="F23" i="8"/>
  <c r="F24" i="8" s="1"/>
  <c r="E23" i="8"/>
  <c r="D23" i="8" s="1"/>
  <c r="D22" i="8"/>
  <c r="D21" i="8"/>
  <c r="D20" i="8"/>
  <c r="D19" i="8"/>
  <c r="B16" i="8"/>
  <c r="B14" i="8"/>
  <c r="E10" i="8"/>
  <c r="A10" i="8"/>
  <c r="K6" i="8"/>
  <c r="K5" i="8"/>
  <c r="J5" i="8"/>
  <c r="A5" i="8"/>
  <c r="J4" i="8"/>
  <c r="A4" i="8"/>
  <c r="C10" i="7"/>
  <c r="A10" i="7"/>
  <c r="D6" i="7"/>
  <c r="D5" i="7"/>
  <c r="C5" i="7"/>
  <c r="A5" i="7"/>
  <c r="C4" i="7"/>
  <c r="A4" i="7"/>
  <c r="X2" i="7"/>
  <c r="W2" i="7"/>
  <c r="V2" i="7"/>
  <c r="U2" i="7"/>
  <c r="T2" i="7"/>
  <c r="S2" i="7"/>
  <c r="R2" i="7"/>
  <c r="Q2" i="7"/>
  <c r="P2" i="7"/>
  <c r="O2" i="7"/>
  <c r="N2" i="7"/>
  <c r="E19" i="6"/>
  <c r="E18" i="6"/>
  <c r="E17" i="6"/>
  <c r="E16" i="6"/>
  <c r="D16" i="6"/>
  <c r="E15" i="6"/>
  <c r="D15" i="6"/>
  <c r="D21" i="6" s="1"/>
  <c r="F10" i="6"/>
  <c r="A10" i="6"/>
  <c r="F6" i="6"/>
  <c r="F5" i="6"/>
  <c r="E5" i="6"/>
  <c r="A5" i="6"/>
  <c r="E4" i="6"/>
  <c r="A4" i="6"/>
  <c r="D43" i="5"/>
  <c r="D33" i="5"/>
  <c r="D22" i="5"/>
  <c r="D15" i="5"/>
  <c r="E14" i="6" s="1"/>
  <c r="D14" i="5"/>
  <c r="C10" i="5"/>
  <c r="A10" i="5"/>
  <c r="D6" i="5"/>
  <c r="D5" i="5"/>
  <c r="C5" i="5"/>
  <c r="A5" i="5"/>
  <c r="C4" i="5"/>
  <c r="A4" i="5"/>
  <c r="D50" i="4"/>
  <c r="D42" i="4"/>
  <c r="C22" i="4"/>
  <c r="G38" i="8" s="1"/>
  <c r="D17" i="4"/>
  <c r="D16" i="4"/>
  <c r="D15" i="4"/>
  <c r="C10" i="4"/>
  <c r="A10" i="4"/>
  <c r="D6" i="4"/>
  <c r="D5" i="4"/>
  <c r="C5" i="4"/>
  <c r="A5" i="4"/>
  <c r="C4" i="4"/>
  <c r="A4" i="4"/>
  <c r="AA2" i="4"/>
  <c r="V2" i="8" s="1"/>
  <c r="D52" i="8" s="1"/>
  <c r="S2" i="4"/>
  <c r="R2" i="4"/>
  <c r="Q2" i="4"/>
  <c r="P2" i="4"/>
  <c r="O2" i="4"/>
  <c r="N2" i="4"/>
  <c r="M2" i="4"/>
  <c r="L2" i="4"/>
  <c r="K2" i="4"/>
  <c r="J2" i="4"/>
  <c r="I2" i="4"/>
  <c r="D36" i="3"/>
  <c r="C36" i="3"/>
  <c r="C37" i="3" s="1"/>
  <c r="D32" i="3"/>
  <c r="D37" i="3" s="1"/>
  <c r="C32" i="3"/>
  <c r="D25" i="3"/>
  <c r="C25" i="3"/>
  <c r="D10" i="3"/>
  <c r="A10" i="3"/>
  <c r="E6" i="3"/>
  <c r="E5" i="3"/>
  <c r="D5" i="3"/>
  <c r="A5" i="3"/>
  <c r="D4" i="3"/>
  <c r="A4" i="3"/>
  <c r="C8" i="2"/>
  <c r="A7" i="2"/>
  <c r="A6" i="2"/>
  <c r="A20" i="1"/>
  <c r="B9" i="1"/>
  <c r="B7" i="1"/>
  <c r="K6" i="1"/>
  <c r="J6" i="1"/>
  <c r="I6" i="1"/>
  <c r="B6" i="1"/>
  <c r="K5" i="1"/>
  <c r="J5" i="1"/>
  <c r="I5" i="1"/>
  <c r="B5" i="1"/>
  <c r="K4" i="1"/>
  <c r="J4" i="1"/>
  <c r="I4" i="1"/>
  <c r="B4" i="1"/>
  <c r="D3" i="1"/>
  <c r="D23" i="7" l="1"/>
  <c r="D24" i="7" s="1"/>
  <c r="C26" i="6"/>
  <c r="C28" i="6"/>
  <c r="C25" i="6"/>
  <c r="D43" i="4"/>
  <c r="C45" i="4" s="1"/>
  <c r="D45" i="4" s="1"/>
  <c r="E24" i="8"/>
  <c r="D24" i="8" s="1"/>
  <c r="D33" i="8"/>
  <c r="I34" i="8"/>
  <c r="D34" i="8" s="1"/>
  <c r="F35" i="8"/>
  <c r="D35" i="8" s="1"/>
  <c r="C36" i="8" s="1"/>
  <c r="N35" i="8"/>
  <c r="J38" i="8"/>
  <c r="D42" i="8"/>
  <c r="I38" i="8"/>
  <c r="J34" i="8"/>
  <c r="G35" i="8"/>
  <c r="K38" i="8"/>
  <c r="K34" i="8"/>
  <c r="L38" i="8"/>
  <c r="D14" i="6"/>
  <c r="D13" i="4" s="1"/>
  <c r="E38" i="8"/>
  <c r="M38" i="8"/>
  <c r="F38" i="8"/>
  <c r="N38" i="8"/>
  <c r="C37" i="8" l="1"/>
  <c r="D25" i="7"/>
  <c r="D26" i="7" s="1"/>
  <c r="E48" i="8"/>
  <c r="E49" i="8"/>
  <c r="G25" i="6"/>
  <c r="D25" i="6"/>
  <c r="D26" i="6"/>
  <c r="E26" i="6" s="1"/>
  <c r="G26" i="6"/>
  <c r="H26" i="6" s="1"/>
  <c r="C27" i="6"/>
  <c r="G28" i="6"/>
  <c r="H28" i="6" s="1"/>
  <c r="D28" i="6"/>
  <c r="E28" i="6" s="1"/>
  <c r="G27" i="6" l="1"/>
  <c r="H27" i="6" s="1"/>
  <c r="D27" i="6"/>
  <c r="E27" i="6" s="1"/>
  <c r="C29" i="6"/>
  <c r="H25" i="6"/>
  <c r="H29" i="6" s="1"/>
  <c r="E20" i="6" s="1"/>
  <c r="E21" i="6" s="1"/>
  <c r="D14" i="4" s="1"/>
  <c r="D18" i="4" s="1"/>
  <c r="D29" i="6"/>
  <c r="E25" i="6"/>
  <c r="D20" i="4" l="1"/>
  <c r="D17" i="9"/>
  <c r="D19" i="9" s="1"/>
  <c r="D20" i="9" s="1"/>
  <c r="D19" i="4"/>
  <c r="C38" i="8"/>
  <c r="D21" i="4"/>
  <c r="K37" i="8" l="1"/>
  <c r="G36" i="8"/>
  <c r="L37" i="8"/>
  <c r="J37" i="8"/>
  <c r="N36" i="8"/>
  <c r="F36" i="8"/>
  <c r="L36" i="8"/>
  <c r="I37" i="8"/>
  <c r="M36" i="8"/>
  <c r="E36" i="8"/>
  <c r="D36" i="8" s="1"/>
  <c r="H37" i="8"/>
  <c r="G37" i="8"/>
  <c r="K36" i="8"/>
  <c r="M37" i="8"/>
  <c r="E37" i="8"/>
  <c r="D37" i="8" s="1"/>
  <c r="I36" i="8"/>
  <c r="N37" i="8"/>
  <c r="F37" i="8"/>
  <c r="J36" i="8"/>
  <c r="H36" i="8"/>
  <c r="D38" i="8"/>
  <c r="D25" i="4"/>
  <c r="D23" i="4"/>
  <c r="D22" i="4"/>
  <c r="D24" i="4" s="1"/>
  <c r="D26" i="4" s="1"/>
  <c r="G48" i="8" l="1"/>
  <c r="G49" i="8"/>
  <c r="H48" i="8"/>
  <c r="H49" i="8"/>
  <c r="I49" i="8"/>
  <c r="K48" i="8"/>
  <c r="L48" i="8"/>
  <c r="I48" i="8"/>
  <c r="M49" i="8"/>
  <c r="F49" i="8"/>
  <c r="D49" i="8" s="1"/>
  <c r="M48" i="8"/>
  <c r="F48" i="8"/>
  <c r="D48" i="8" s="1"/>
  <c r="L49" i="8"/>
  <c r="N48" i="8"/>
  <c r="J49" i="8"/>
  <c r="K49" i="8"/>
  <c r="N49" i="8"/>
  <c r="J48" i="8"/>
  <c r="D27" i="4"/>
  <c r="D30" i="4"/>
  <c r="D29" i="4"/>
  <c r="D28" i="4"/>
  <c r="D31" i="4" s="1"/>
  <c r="D35" i="4" l="1"/>
  <c r="D47" i="4"/>
  <c r="D34" i="4"/>
  <c r="D46" i="4"/>
  <c r="D33" i="4"/>
  <c r="D32" i="4" s="1"/>
  <c r="D36"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G26" authorId="0" shapeId="0" xr:uid="{00000000-0006-0000-0200-000001000000}">
      <text>
        <r>
          <rPr>
            <sz val="10"/>
            <rFont val="Arial"/>
            <charset val="238"/>
          </rPr>
          <t xml:space="preserve">2021.01.01-től
</t>
        </r>
        <r>
          <rPr>
            <b/>
            <sz val="9"/>
            <color rgb="FF000000"/>
            <rFont val="Tahoma"/>
            <family val="2"/>
            <charset val="238"/>
          </rPr>
          <t xml:space="preserve">Htv. 39. § (11)
</t>
        </r>
        <r>
          <rPr>
            <sz val="9"/>
            <color rgb="FF000000"/>
            <rFont val="Tahoma"/>
            <family val="2"/>
            <charset val="238"/>
          </rPr>
          <t xml:space="preserve">Az a vállalkozó, aki a társasági adóról és az osztalékadóról szóló törvény szerint szokásos piaci ár alkalmazására kötelezett, a kapcsolt vállalkozásával kötött ügyletből származó nettó árbevételt vagy nettó árbevétel-csökkentő költséget, ráfordítást a társasági adóról és az osztalékadóról szóló törvény szerinti szokásos piaci ár alapulvételével állapítja meg. A nettó árbevétel csökkentésének vagy a nettó árbevételt csökkentő költség, ráfordítás összege növelésének feltétele, hogy a vállalkozó rendelkezzen a vele szerződő fél azon nyilatkozatával miszerint az ugyanakkora összeggel növelte a nettó árbevételt vagy csökkentette a nettó árbevételt csökkentő költség, ráfordítás összegét az őt terhelő iparűzési adó alapjának megállapítása során. Ha a szerződő fél nem alanya a helyi iparűzési adónak, akkor a nyilatkozatnak azt kell tartalmaznia, hogy e korrekciót az őt terhelő, a helyi iparűzési adónak megfelelő külföldi adó, ennek hiányában a társasági adó vagy annak megfelelő külföldi adó alapjának megállapítása során figyelembe vette.
</t>
        </r>
        <r>
          <rPr>
            <b/>
            <sz val="9"/>
            <color rgb="FF000000"/>
            <rFont val="Tahoma"/>
            <family val="2"/>
            <charset val="238"/>
          </rPr>
          <t xml:space="preserve">39. §. (12)
</t>
        </r>
        <r>
          <rPr>
            <sz val="9"/>
            <color rgb="FF000000"/>
            <rFont val="Tahoma"/>
            <family val="2"/>
            <charset val="238"/>
          </rPr>
          <t>A (11) bekezdés szerinti korrekciók úgy is elvégezhetők, hogy a vállalkozó az iparűzési adó alapját egy összegben növeli vagy csökkenti.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37" authorId="0" shapeId="0" xr:uid="{00000000-0006-0000-0300-000001000000}">
      <text>
        <r>
          <rPr>
            <sz val="10"/>
            <rFont val="Arial"/>
            <charset val="238"/>
          </rPr>
          <t xml:space="preserve">Itt kell feltüntetni az ideiglenes jellegű iparűzési tevékenység után az adóévben ténylegesen megfizetett adóátalány önkormányzatra jutó (arányos) összegét. Ez az összeg akkor egyezik meg a 15. sorban feltüntetett összeggel, ha az kisebb IPARŰZÉSI ADÓ ÖSSZEGE-nél vagy azzal egyenlő.
</t>
        </r>
      </text>
    </comment>
    <comment ref="B38" authorId="0" shapeId="0" xr:uid="{00000000-0006-0000-0300-000002000000}">
      <text>
        <r>
          <rPr>
            <sz val="10"/>
            <rFont val="Arial"/>
            <charset val="238"/>
          </rPr>
          <t>A külföldön létesített telephelyen végzett tevékenységből származó adóalap nem esik adózás alá. Ennek összegét úgy kell meghatározni, hogy a külföldön létesített, a Htv. fogalmainak megfelelő telephelyet úgy kell tekinteni, mint belföldi telephelyet, s erre a telephelyre is - a megosztási szabályok szerint - kell osztani adólapot. Az így megosztott, külföldi telephelyre jutó adóalap-rész vonható le a teljes adóalapból. Ha az adóalanynak külföldön több telephelye van (egy államban több telephelye vagy több államban van egy-egy vagy több telephelye), akkor a „külföld"-et egységként kell tekinteni, vagyis egy telephelynek minősül. Ez azt jelenti, hogy az adóalapra vonatkozó számítást nem kell telephelyenként elvégezni. A külföldi telephelyre, telephelyekre jutó adóalapot - tájékoztató adatként - e sorban kell feltüntetni</t>
        </r>
      </text>
    </comment>
    <comment ref="B39" authorId="0" shapeId="0" xr:uid="{00000000-0006-0000-0300-000003000000}">
      <text>
        <r>
          <rPr>
            <sz val="10"/>
            <rFont val="Arial"/>
            <charset val="238"/>
          </rPr>
          <t xml:space="preserve">Itt kell - tájékoztató adatként - feltüntetni a vállalkozás által az adóévben megfizetett (költségként, ráfordításként elszámolt) belföldi e-útdíj, külföldi e-útdíj és belföldi úthasználati díj együttes összegének 7,5%-át. 
</t>
        </r>
      </text>
    </comment>
    <comment ref="B40" authorId="0" shapeId="0" xr:uid="{00000000-0006-0000-0300-000004000000}">
      <text>
        <r>
          <rPr>
            <sz val="10"/>
            <rFont val="Arial"/>
            <charset val="238"/>
          </rPr>
          <t>A Htv. 39/D. § (1) bekezdése alapján a vállalkozási szintű adóalap csökkenthető az adóévi működés hónapjai alapján számított adóévi átlagos statisztikai állományi létszámnak az előző adóévi működés hónapjai alapján az előző adóévre számított átlagos statisztikai állományi létszámhoz képest bekövetkezett növekménye után 1 millió forint/fő összeggel. Ebben a sorban a létszám-növekményt főben kifejezett adatként kell szerepeltetni (Pl.: ha az e jogcímű adóalap-csökkentés 1.782 000 forint, azaz a létszámnövekmény 17,82 fő volt, akkor ez utóbbi számadatot kell beírni.) Nem vehető igénybe az adóalap-mentesség azon létszámbővítéshez, amely állami támogatás igénybevételével jött létre. A Htv. 39/D. §-ának (2) bekezdése alkalmazásában állami támogatás a Nemzeti Foglalkoztatási Alapból folyósított olyan támogatás, amelynek feltétele új munkahely létesítése.</t>
        </r>
      </text>
    </comment>
    <comment ref="B44" authorId="0" shapeId="0" xr:uid="{00000000-0006-0000-0300-000005000000}">
      <text>
        <r>
          <rPr>
            <sz val="10"/>
            <rFont val="Arial"/>
            <charset val="238"/>
          </rPr>
          <t xml:space="preserve">Az előlegfizetési időszak általános esetben a bevallás benyújtás hónapját követő második hónap 1. napjától tart 12 hónapon keresztül, a 12. hónap utolsó napjáig. Az adózónak az előlegfizetési időszak első és utolsó napját kell beírnia a bevallás e sorába. Az előlegfizetés időszak (keresztfélév) tehát 12 hónapnyi időszakot ölel át
</t>
        </r>
      </text>
    </comment>
    <comment ref="B46" authorId="0" shapeId="0" xr:uid="{00000000-0006-0000-0300-000006000000}">
      <text>
        <r>
          <rPr>
            <sz val="10"/>
            <rFont val="Arial"/>
            <charset val="238"/>
          </rPr>
          <t xml:space="preserve">A naptári évvel egyező üzleti éves vállalkozás esetén ez a nap a tárgyévet követő év szeptember 15-e. Ebbe a sorba a 18. sorban feltüntetett összeg és a tárgyévet követő év harmadik hónapjának 15. napján esedékes (bevallott) előlegösszeg különbözetét kell szerepeltetni. Ha az adózónak a tárgyévet követő év 3. hónapjának 15. napján 
nem kellett adóelőleget fizetni, akkor e sor összege a 18. sorban feltüntetett összeggel egyezik meg. 
</t>
        </r>
      </text>
    </comment>
    <comment ref="B47" authorId="0" shapeId="0" xr:uid="{00000000-0006-0000-0300-000007000000}">
      <text>
        <r>
          <rPr>
            <sz val="10"/>
            <rFont val="Arial"/>
            <charset val="238"/>
          </rPr>
          <t xml:space="preserve">A második előlegrészlet a naptári évvel egyező üzleti éves vállalkozás esetén a tárgyévet követő második év harmadik hóbapjának 15. napja.  A bevallandó összeg a 18. sorban szereplő adóösszeg fele. Természetesen március 15-én sosem esedékes a fizetési kötelezettség, mert március 15-e nemzeti ünnepünk. Ezért a fizetési határnap mindig a március 15-ét követő munkanap.  </t>
        </r>
      </text>
    </comment>
    <comment ref="B48" authorId="0" shapeId="0" xr:uid="{00000000-0006-0000-0300-000008000000}">
      <text>
        <r>
          <rPr>
            <sz val="10"/>
            <rFont val="Arial"/>
            <charset val="238"/>
          </rPr>
          <t xml:space="preserve">Htv. 41. §. (9) bek.: Annak a társasági adóalanynak minősülő, kettős könyvvitelt vezető vállalkozónak (ideértve a külföldi székhelyű vállalkozó magyarországi fióktelepét, továbbá a kettős könyvvitel elveinek megfelelő könyvvezetést alkalmazó más külföldi székhelyű vállalkozót is), amelynek az adóévet </t>
        </r>
        <r>
          <rPr>
            <b/>
            <sz val="9"/>
            <color rgb="FF000000"/>
            <rFont val="Tahoma"/>
            <family val="2"/>
            <charset val="238"/>
          </rPr>
          <t>megelőző adóévben</t>
        </r>
        <r>
          <rPr>
            <sz val="9"/>
            <color rgb="FF000000"/>
            <rFont val="Tahoma"/>
            <family val="2"/>
            <charset val="238"/>
          </rPr>
          <t xml:space="preserve"> az éves szinten számított </t>
        </r>
        <r>
          <rPr>
            <b/>
            <sz val="9"/>
            <color rgb="FF000000"/>
            <rFont val="Tahoma"/>
            <family val="2"/>
            <charset val="238"/>
          </rPr>
          <t>nettó árbevétele a 100 millió forintot meghaladta</t>
        </r>
        <r>
          <rPr>
            <sz val="9"/>
            <color rgb="FF000000"/>
            <rFont val="Tahoma"/>
            <family val="2"/>
            <charset val="238"/>
          </rPr>
          <t xml:space="preserve">, az adóévre megfizetett iparűzési adóelőleget az adóévi várható fizetendő adó összegére ki kell egészítenie.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G10" authorId="0" shapeId="0" xr:uid="{00000000-0006-0000-0600-000002000000}">
      <text>
        <r>
          <rPr>
            <sz val="10"/>
            <rFont val="Arial"/>
            <charset val="238"/>
          </rPr>
          <t xml:space="preserve">Telephely: (Htv. 52. § 31. e) 
</t>
        </r>
        <r>
          <rPr>
            <sz val="8"/>
            <color rgb="FF000000"/>
            <rFont val="Tahoma"/>
            <family val="2"/>
            <charset val="238"/>
          </rPr>
          <t>180 napot meghaladó építőipari tevékenység folytatása esetén azon önkormányzat illetékességi területe, ahol a vállalkozó építőipari tevékenységet folytat, azzal, hogy a napok számításánál a tevékenység megkezdésének napjától a felek közti szerződés alapján a megrendelő teljesítéselfogadásának napjáig terjedő időszak valamennyi naptári napja figyelembe veendő</t>
        </r>
      </text>
    </comment>
    <comment ref="B16" authorId="0" shapeId="0" xr:uid="{00000000-0006-0000-0600-000001000000}">
      <text>
        <r>
          <rPr>
            <sz val="10"/>
            <rFont val="Arial"/>
            <charset val="238"/>
          </rPr>
          <t xml:space="preserve">Az a vállalkozó, akinek a tárgyévet megelőző teljes adóévben az adóalapja meghaladta a 100 millió forintot, köteles ezt az adóalap megosztási módszert alkalmazni.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B14" authorId="0" shapeId="0" xr:uid="{00000000-0006-0000-0800-000001000000}">
      <text>
        <r>
          <rPr>
            <sz val="10"/>
            <rFont val="Arial"/>
            <charset val="238"/>
          </rPr>
          <t xml:space="preserve">15. § (1)7  Belföldi székhelyű, a számvitelről szóló 2000. évi C. törvény (a továbbiakban: számviteli törvény) hatálya alá tartozó gazdasági társaság innovációs járulékot (ezen alcím alkalmazásában a továbbiakban: járulék) köteles fizetni.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D11" authorId="0" shapeId="0" xr:uid="{00000000-0006-0000-0900-000001000000}">
      <text>
        <r>
          <rPr>
            <sz val="10"/>
            <rFont val="Arial"/>
            <charset val="238"/>
          </rPr>
          <t xml:space="preserve">A rehabilitációs hozzájárulás mértéke a tárgyév első napján a teljes munkaidőben foglalkoztatott munkavállaló részére megállapított alapbér kötelező legkisebb összegének kilencszerese/fő/év.
</t>
        </r>
      </text>
    </comment>
  </commentList>
</comments>
</file>

<file path=xl/sharedStrings.xml><?xml version="1.0" encoding="utf-8"?>
<sst xmlns="http://schemas.openxmlformats.org/spreadsheetml/2006/main" count="544" uniqueCount="390">
  <si>
    <t>REF</t>
  </si>
  <si>
    <t>MUNKALAP</t>
  </si>
  <si>
    <t>Vizsgálati terület - Vizsgálat időszaka</t>
  </si>
  <si>
    <t>Fordulónap:</t>
  </si>
  <si>
    <t>Készítette:</t>
  </si>
  <si>
    <t>A munkacsoport tagjai:</t>
  </si>
  <si>
    <t>Ügyfél neve:</t>
  </si>
  <si>
    <t>TERV</t>
  </si>
  <si>
    <t>TÉNY</t>
  </si>
  <si>
    <t>Készült:</t>
  </si>
  <si>
    <t>Beszámoló szintű  lényegesség</t>
  </si>
  <si>
    <t>Végrehajtási lényegesség %-a</t>
  </si>
  <si>
    <t>Jóváhagyta:</t>
  </si>
  <si>
    <t xml:space="preserve">Végrehajtási lényegesség </t>
  </si>
  <si>
    <t>Ellenőrizve:</t>
  </si>
  <si>
    <t xml:space="preserve">Specifikus lényegesség </t>
  </si>
  <si>
    <t>Ellenőrizte:</t>
  </si>
  <si>
    <t xml:space="preserve">Elhanyagolható hiba </t>
  </si>
  <si>
    <t>a csalás kockázatának becslése.</t>
  </si>
  <si>
    <t>az üzleti kockázatok becslése.</t>
  </si>
  <si>
    <t>a lényeges hibás állítás becslése.</t>
  </si>
  <si>
    <t>Cél:</t>
  </si>
  <si>
    <t>Nincs érték</t>
  </si>
  <si>
    <t>Feladat:</t>
  </si>
  <si>
    <t>Módszer:</t>
  </si>
  <si>
    <t>Eredmény:</t>
  </si>
  <si>
    <t>Következtetés:</t>
  </si>
  <si>
    <t>KA-06</t>
  </si>
  <si>
    <t>TARTALOMJEGYZÉK</t>
  </si>
  <si>
    <t xml:space="preserve">ADÓTÁBLÁK: </t>
  </si>
  <si>
    <t>HIPA; INNOV; REHAB; SZKH</t>
  </si>
  <si>
    <t>Kitöltési szabályok:</t>
  </si>
  <si>
    <t>Csak a zöld színű cellákba szabad adatot beírni.</t>
  </si>
  <si>
    <t>KITÖLTENI</t>
  </si>
  <si>
    <t>A táblázatok fehér cellái összefüggéseket tartalmaznak.</t>
  </si>
  <si>
    <t>ÖSSZEFÜGGÉS</t>
  </si>
  <si>
    <t>A szürke cellák nem tartalmazhatnak adatot.</t>
  </si>
  <si>
    <t>NINCS ADAT</t>
  </si>
  <si>
    <t>A sárga színű cellára, majd a megjelenő nyilra kattintva választani kell a felajánlott válaszok közül.</t>
  </si>
  <si>
    <t>VÁLASZTÁS</t>
  </si>
  <si>
    <t>Fejezet</t>
  </si>
  <si>
    <t>Témakör</t>
  </si>
  <si>
    <t>Cím</t>
  </si>
  <si>
    <t>Referencia</t>
  </si>
  <si>
    <t>K KÖNYVVIZSGÁLAT VÉGREHAJTÁSA</t>
  </si>
  <si>
    <t xml:space="preserve">KM MÉRLEG   </t>
  </si>
  <si>
    <t>FIII. Rövidlejáratú kötelezettségek</t>
  </si>
  <si>
    <t>HIPA</t>
  </si>
  <si>
    <t>Iparűzési adó táblarendszerének kitöltési sorrendje.</t>
  </si>
  <si>
    <t>Használati útmutató</t>
  </si>
  <si>
    <t>Alapadatok az iparűzési adó számításához</t>
  </si>
  <si>
    <t>HIPA-00</t>
  </si>
  <si>
    <t>Iparűzisi adó számítása</t>
  </si>
  <si>
    <t>HIPA-01</t>
  </si>
  <si>
    <t xml:space="preserve">Iparűzési adó - Htv. szerinti vállalkozás szintű árbevétel </t>
  </si>
  <si>
    <t>HIPA-02</t>
  </si>
  <si>
    <t>Iparűzési adó - Levonható tételek - Sávos felsosztás</t>
  </si>
  <si>
    <t>HIPA-03</t>
  </si>
  <si>
    <t>Iparűzési adóalap megosztása</t>
  </si>
  <si>
    <t>HIPA-04</t>
  </si>
  <si>
    <t>HIPA-05</t>
  </si>
  <si>
    <t>INNOV</t>
  </si>
  <si>
    <t>Innovációs járulék számítása</t>
  </si>
  <si>
    <t>REHAB</t>
  </si>
  <si>
    <t>Rehabilitációs hozzájárulás számítása</t>
  </si>
  <si>
    <t>1.</t>
  </si>
  <si>
    <t>2.</t>
  </si>
  <si>
    <t>3.</t>
  </si>
  <si>
    <t>4.</t>
  </si>
  <si>
    <t>5.</t>
  </si>
  <si>
    <t>TARTALOM</t>
  </si>
  <si>
    <t>IGEN</t>
  </si>
  <si>
    <t>◄◄ NEM SZERKESZTHETŐ SOR !!</t>
  </si>
  <si>
    <t>NEM</t>
  </si>
  <si>
    <t>IPARŰZÉSI ADÓ</t>
  </si>
  <si>
    <t>1990. évi C. törvény , a helyi adókról</t>
  </si>
  <si>
    <t>ALAPADATOK AZ IPARŰZÉSI ADÓ KISZÁMÍTÁSÁHOZ</t>
  </si>
  <si>
    <t>Az adózó adószáma</t>
  </si>
  <si>
    <t>Adózó neve</t>
  </si>
  <si>
    <t>A szürke cellák az adott vállalkozásra nem vonatkoznak</t>
  </si>
  <si>
    <t>A sárga színű cellára, majd a nyilra kattintva ki kell választani a megfelelőt.</t>
  </si>
  <si>
    <t>További adatok bevitele a HIPA-01; HIPA02; HIPA 05 adatlapokon.</t>
  </si>
  <si>
    <t>MEGJEGYZÉS</t>
  </si>
  <si>
    <t>NINCS a Htv. 39. § (10) bekezdésének megfelelő kapcsolt vállalkozási viszony</t>
  </si>
  <si>
    <t>Kapcsolt vállalkozások</t>
  </si>
  <si>
    <r>
      <rPr>
        <b/>
        <sz val="10"/>
        <rFont val="Arial Narrow"/>
        <family val="2"/>
        <charset val="238"/>
      </rPr>
      <t>Htv. 39. § (6):</t>
    </r>
    <r>
      <rPr>
        <sz val="10"/>
        <rFont val="Arial Narrow"/>
        <family val="2"/>
        <charset val="238"/>
      </rPr>
      <t xml:space="preserve"> A társasági adóról és az osztalékadóról szóló törvény szerint kapcsolt vállalkozásnak minősülő adóalanyok </t>
    </r>
  </si>
  <si>
    <t xml:space="preserve">az adó alapját az adóalany kapcsolt vállalkozások összes nettó árbevétele és összes nettó árbevétel-csökkentő ráfordítása </t>
  </si>
  <si>
    <t>Sorsz.</t>
  </si>
  <si>
    <t>TÉTEL</t>
  </si>
  <si>
    <t>Nettó árbevétel
&lt; 500 MFt</t>
  </si>
  <si>
    <t>Nettó árbevétel
&gt; 500 MFt</t>
  </si>
  <si>
    <t>Megjegyzés/Referencia</t>
  </si>
  <si>
    <t xml:space="preserve">[(1) a)-d) pontok] pozitív előjelű különbözeteként - figyelemmel a (4) és (5) bekezdésben foglaltakra - állapítják meg, azzal, hogy az egyes adóalanyok adóalapja ezen különbözetnek és az adóalany nettó árbevételének a kapcsolt vállalkozások összes nettó árbevételében képviselt arányának szorzata. Az e bekezdésben foglaltakat csak azon adóalanynak kell </t>
  </si>
  <si>
    <t>alkalmaznia, amely esetében az eladott áruk beszerzési értékének és a közvetített szolgáltatás értékének együttes összege az adóalany nettó árbevételének 50%-át meghaladja, kizárólag az ezen feltételeknek megfelelő kapcsolt vállalkozásai vonatkozásában.</t>
  </si>
  <si>
    <t>Belföldi értékesítés nettó árbevétele</t>
  </si>
  <si>
    <t>Htv. 39. § (10): A (6) bekezdésben foglaltakat akkor kell alkalmazni, ha a kapcsolt vállalkozási viszony 2016. október 1-jét követően, szétválással jött létre.</t>
  </si>
  <si>
    <t>Export  értékesítés nettó árbevétele</t>
  </si>
  <si>
    <t>JELEN TÁBLARENDSZER EZT AZ ALKALMAZÁST NEM KEZELI!</t>
  </si>
  <si>
    <t>Értékesítés nettó árbevétele  összesen (1+2)</t>
  </si>
  <si>
    <t>Eladott áruk beszerzési értéke</t>
  </si>
  <si>
    <t xml:space="preserve"> - ebből: Export  értékesítés eladott áruk beszerzési értéke (500 M Ft-ot meg nem haladó nettó árbevételű vállalkozónak nem kell kitölteni!)</t>
  </si>
  <si>
    <t xml:space="preserve"> - ebből: Közfinanszírozásban részesülő gyógyszerek értékesítéséhez kapcsolódó elábé, vagy dohány kiskereskedelmi-ellátónál a dohány bekerülési értéke (500 M Ft-ot meg nem haladó nettó árbevételű vállalkozónak nem kell kitölteni!)</t>
  </si>
  <si>
    <t xml:space="preserve"> - ebből: Födgázpiaci és villamosenergia piaci ügyletek elszámolása érdekében vásárolt és továbbértékesített, a számvitelről szóló törvény szerinti eladott áruk beszerzési értékeként elszámolt földgáz és villamosenergia beszerzési értéke (500 M Ft-ot meg nem haladó nettó árbevételű vállalkozónak nem kell kitölteni!)</t>
  </si>
  <si>
    <t>Közvetített szolgáltatások</t>
  </si>
  <si>
    <t xml:space="preserve"> - ebből Export értékesítés közvetített szolgáltatása (500 M Ft-ot meg nem haladó nettó árbevételű vállalkozónak nem kell kitölteni!)</t>
  </si>
  <si>
    <t>Belföldi értékesítés ELÁBÉ+belföldi közvetített szolgáltatások (4+6)</t>
  </si>
  <si>
    <t xml:space="preserve">Alvállalkozói teljesítések értéke </t>
  </si>
  <si>
    <t>Anyagköltség (Csökkenti az anyagköltséget a saját vállalkozásban végzett beruházáshoz felhasznált anyagok bekerülési (beszerzési) értéke.)</t>
  </si>
  <si>
    <t>Alapkutatás,alkalmazott kutatás,kisérleti fejl.adóévben elszámolt közv.önköltsége</t>
  </si>
  <si>
    <t>Egyéb adóalap csökkentő tételek összege (11+12+13)</t>
  </si>
  <si>
    <t>Adóalapot csökkentő tételek összesen (10+14)</t>
  </si>
  <si>
    <t>Következő munkalap HIPA-02</t>
  </si>
  <si>
    <t xml:space="preserve">   </t>
  </si>
  <si>
    <t>VAN MEGOSZTÁS</t>
  </si>
  <si>
    <t>NINCS MEGOSZTÁS</t>
  </si>
  <si>
    <t>VAN</t>
  </si>
  <si>
    <t>NINCS</t>
  </si>
  <si>
    <t xml:space="preserve">                                                                                        </t>
  </si>
  <si>
    <t>IPARŰZÉSI ADÓ SZÁMÍTÁSA</t>
  </si>
  <si>
    <t>Adatok Ft-ban</t>
  </si>
  <si>
    <t>Az önkormányzat neve:</t>
  </si>
  <si>
    <t>Adózó összesen</t>
  </si>
  <si>
    <t xml:space="preserve">Az adó                                                                                </t>
  </si>
  <si>
    <t>39.§(6), (10) hatályába NEM tartozó</t>
  </si>
  <si>
    <t>1. A Htv. Szerint - vállalkozás szintű - éves nettó árbevétel (részletezése külön lapon)</t>
  </si>
  <si>
    <t>2. Eladott áruk beszerzési értékének, közvetített szolgáltatások értékének figyelembe vehető (a Htv. 39. § (6), (10) bekezdésének hatálya alá nem tartozó adóalany esetén: HIPA-03) együttes összege.</t>
  </si>
  <si>
    <t>3. Az alvállalkozói teljesítmények értéke</t>
  </si>
  <si>
    <t>HIPA-00'!B33</t>
  </si>
  <si>
    <t>4. Anyagköltség</t>
  </si>
  <si>
    <t>HIPA-00'!B34</t>
  </si>
  <si>
    <t xml:space="preserve">5. Alapkutatás, alkalmazott kutatás, kísérleti fejlesztés adóévben elszámolt közvetlen költsége </t>
  </si>
  <si>
    <t>HIPA-00'!B35</t>
  </si>
  <si>
    <t>6. Htv. szerinti - vállalkozási szintű - adóalap [1-(2+3+4+5)     vagy a Htv. 39. § (6), (10) bekezdés alkalmazása esetén: HIPA-03 14. sor]</t>
  </si>
  <si>
    <t>7. A foglalkoztatás növeléséhez kapcsolódó adóalap-mentesség (a Htv. 39/D.§)</t>
  </si>
  <si>
    <t>HIPA-05'!A39</t>
  </si>
  <si>
    <t>8. A foglalkoztatás csökkentéséhez kapcsolódó adóalap-növekmény (a Htv. 39/D.§ (6) bek.)</t>
  </si>
  <si>
    <t>HIPA-05'!A40</t>
  </si>
  <si>
    <t>9. Mentességekkel korrigált Htv. szerinti - a vállalkozási szintű - adóalap (6-7+8)</t>
  </si>
  <si>
    <t>10. Az önkormányzat illetékességi területére jutó - a 9. sorban lévő adóalap megosztása szerinti - települési szintű adóalap. (Ha nincs megosztás, azonos a 9. sor összegével.)</t>
  </si>
  <si>
    <t>11. Adómentes adóalap önkormányzati döntés alapján (Htv. 39/C §-a szerint)</t>
  </si>
  <si>
    <t>HIPA-05'!A41</t>
  </si>
  <si>
    <t>12. Az önkormányzati rendelet szerinti adóköteles adóalap (10-11)</t>
  </si>
  <si>
    <t>13. Adóalapra jutó iparűzési adó mértéke ...%</t>
  </si>
  <si>
    <t>HIPA-05'!A42</t>
  </si>
  <si>
    <t>IPARŰZÉSI ADÓ ÖSSZEGE</t>
  </si>
  <si>
    <t>14. Önkormányzati döntés szerinti adókedvezmény (Htv. 39/C §-a szerint)</t>
  </si>
  <si>
    <t>HIPA-05'!A43</t>
  </si>
  <si>
    <r>
      <rPr>
        <sz val="10"/>
        <rFont val="Arial Narrow"/>
        <family val="2"/>
        <charset val="238"/>
      </rPr>
      <t xml:space="preserve">15. Az ideiglenes jellegű iparűzési tevékenység után az adóévben megfizetett és az önkormányzatnál levonható adóátalány összege. (Htv. 40/A.§ (1) bek. a) pontja szerint)
</t>
    </r>
    <r>
      <rPr>
        <sz val="10"/>
        <color rgb="FFFF0000"/>
        <rFont val="Arial Narrow"/>
        <family val="2"/>
        <charset val="238"/>
      </rPr>
      <t xml:space="preserve">(2021.01.0-től az ideiglenes jellegű tevékenységre vonatkozó előírások megszüntek)
</t>
    </r>
  </si>
  <si>
    <t>HIPA-05'!A44</t>
  </si>
  <si>
    <t>16. Az adóévben megfizetett útdíj 7,5 %-nak a településre jutó összege. (Htv. 40/A. § (1) bekezdés b) pontja szerint)</t>
  </si>
  <si>
    <t>HIPA-05'!A45</t>
  </si>
  <si>
    <t>17. Az Önkormányzati döntés szerint a vállalkozó az adóévben elszámolt alapkutatás, alkalmazott kutatás vagy kísérleti fejlesztés közvetlen költsége 10%-ának településre jutó hányada (Htv. 40/A. § (3) bek.)</t>
  </si>
  <si>
    <t>HIPA-05'!A46</t>
  </si>
  <si>
    <t>18. Iparűzési adófizetési kötelezettség [13-(14+15+16+17)]</t>
  </si>
  <si>
    <t>19. Adóelőlegre befizetett összeg</t>
  </si>
  <si>
    <t xml:space="preserve">     - Tárgyév március 15-ig megfizetett adóelőleg:</t>
  </si>
  <si>
    <t>HIPA-05'!A53</t>
  </si>
  <si>
    <t xml:space="preserve">     - Tárgyév szeptember 15-ig megfizetett adóelőleg:</t>
  </si>
  <si>
    <t>HIPA-05'!A54</t>
  </si>
  <si>
    <t>20. Feltöltési kötelezettség címén befizetett összeg (Art. 2. sz. melléklet II/b.) pont) tárgyév utolsó hónapjának 20-ig. (Art. 231. § (1) bek.)</t>
  </si>
  <si>
    <t>HIPA-05'!A56</t>
  </si>
  <si>
    <t>21. Különbözet  [18-(19+20)]</t>
  </si>
  <si>
    <t>22. Az önkormányzatra jutó adóátalány összege</t>
  </si>
  <si>
    <t>23. Külföldön létesített telephelyre jutó adóalap</t>
  </si>
  <si>
    <t>24. Az adóévben megfizetett útdíj 7,5 %-a</t>
  </si>
  <si>
    <t>25. A foglalkoztatás növeléséhez kapcsolódó létszámnövekmény (főben kifejezett adat)</t>
  </si>
  <si>
    <t>Adóelőleg bevallása</t>
  </si>
  <si>
    <t>Tárgyév</t>
  </si>
  <si>
    <t>Tárgyévre vonatkozó Iparűzési adó bevallásának határideje:</t>
  </si>
  <si>
    <t>tól</t>
  </si>
  <si>
    <t>ig</t>
  </si>
  <si>
    <t xml:space="preserve">1. Előlegfizetési időszak                                         ….tó                  ………ig.
</t>
  </si>
  <si>
    <t>2. Első előlegrészlet                                  Esedékesség                 Összeg</t>
  </si>
  <si>
    <t>3. Második előlegrészlet                            Esedékesség                 Összeg</t>
  </si>
  <si>
    <t>Feltöltési kötelezettség (htv. 41. § (9) bek.)</t>
  </si>
  <si>
    <t>Ha az adózó esedékességig az adóévi várható adó összegét - figyelemmel az adóév során megfizetett előleg összegére is - nem fizette meg legalább kilencven százalékos mértékben, a befizetett előleg és az adóévi adó kilencven százalékának különbözete után tíz százalékig terjedő mulasztási bírságot fizet.</t>
  </si>
  <si>
    <t>MULASZTÁSI BÍRSÁG (Art. 231. § (1) bek)</t>
  </si>
  <si>
    <t>A 2020-as adóévben már nem kell a helyi iparűzési adó előlegét kiegészíteni, azaz feltölteni. Ez az eltérő üzleti éves adózókra is vonatkozik, akik adóéve a 2020. július 15-ét magában foglalja.</t>
  </si>
  <si>
    <t>Mindez azt jelenti, hogy az adózóknak az adóévben már befizetett előlegeket nem kell az adóévi várható adó összegére kiegészíteniük, és  az erről szóló bevallást sem kell benyújtaniuk.</t>
  </si>
  <si>
    <t>A helyi adókról szóló 1990. évi C. törvény (Htv.) 51/K. §</t>
  </si>
  <si>
    <t>IPARŰZÉSI ADÓ - HTV. SZERINTI VÁLLALKOZÁS SZINTŰ NETTÓ ÁRBEVÉTEL</t>
  </si>
  <si>
    <t>A</t>
  </si>
  <si>
    <t>Vállalkozók nettó árbevételének kiszámítása</t>
  </si>
  <si>
    <t>1. A Htv. szerinti - vállalkozási szintű -éves nettó árbevétel   (2-3-4-5-6)</t>
  </si>
  <si>
    <t>2. A számviteli törvény szerinti nettó árbevétel</t>
  </si>
  <si>
    <t>3. A társasági adóról és az osztalékadóról szóló törvény szerinti jogdíjbevétel</t>
  </si>
  <si>
    <t>4. Egyéb szolgáltatások értékeként, illetve egyéb ráfordítások között kimutatott jövedéki adó összege</t>
  </si>
  <si>
    <t>5. Egyéb ráfordítások között kimutatott regisztrációs adó, energia adó összege</t>
  </si>
  <si>
    <t>6. Felszolgálási díj árbevétele</t>
  </si>
  <si>
    <t>Következő munkalap HIPA-04</t>
  </si>
  <si>
    <t>B</t>
  </si>
  <si>
    <t>Hitelintézetek és pénzügyi vállalkozások nettó árbevételének kiszámítása</t>
  </si>
  <si>
    <t>1. A Htv. szerinti - vállalkozási szintű -éves nettó árbevétel  ((2+3+4+5+6+7)-8-9)</t>
  </si>
  <si>
    <t>2. Kapott kamatok és kamatjellegű bevételek</t>
  </si>
  <si>
    <t>3. Egyéb pénzügyi szolgáltatás bevételei</t>
  </si>
  <si>
    <t>4. Nem pénzügyi és befektetési szolgáltatás nettó árbevétele</t>
  </si>
  <si>
    <t>5. Befektetési szolgáltatás bevétele</t>
  </si>
  <si>
    <t>6. Fedezeti ügyletek veszteségének/nyereségének nyereségjellegű különbözete</t>
  </si>
  <si>
    <t>7. Alapügyletek (fedezett tételek) nyereségének/veszteségének nyereségjellegű különbözete</t>
  </si>
  <si>
    <t>8. Fizetett kamatok és kamatjellegű ráfordítások</t>
  </si>
  <si>
    <t>9. Pénzügyi lízingbe adott eszköz után elszámolt elábé</t>
  </si>
  <si>
    <t>C</t>
  </si>
  <si>
    <t>Biztosítók nettó árbevételének kiszámítása</t>
  </si>
  <si>
    <t>1. A Htv. szerinti - vállalkozási szintű -éves nettó árbevétel ((2+3+4+5+6+7)-8)</t>
  </si>
  <si>
    <t>2. Biztosítástechnikai eredmény</t>
  </si>
  <si>
    <t>3. Nettó működési költségek</t>
  </si>
  <si>
    <t>4. Befektetésekből származó biztosítástechnikai ráfordítások (csak életbiztosítási ágnál) és az egyéb biztosítástechnikai ráfordítások együttes összege</t>
  </si>
  <si>
    <t>5. Fedezeti ügyletek nyereségének/veszteségének nyereségjellegű különbözete</t>
  </si>
  <si>
    <t>6. Alapügyletek (fedezett tételek) nyereségének/veszteségének nyereségjellegű különbözete</t>
  </si>
  <si>
    <t>7. Nem biztosítási tevékenység bevétele, befektetések nettó árbevétele, a Htv. 52. § 22. c) alpontja szerint egyéb növelő tételek</t>
  </si>
  <si>
    <t>8. Htv. 52. § 22. c) alpontjában foglalt csökkentések</t>
  </si>
  <si>
    <t>D</t>
  </si>
  <si>
    <t>Befektetési vállalkozások nettó árbevételének kiszámítása</t>
  </si>
  <si>
    <t>1. A Htv. szerinti - vállalkozási szintű -éves nettó árbevétel (2+3+4+5+6)</t>
  </si>
  <si>
    <t>2. Befektetési szolgáltatási tevékenység bevételei</t>
  </si>
  <si>
    <t>3. Nem befektetési szolgáltatási tevékenység bevétele</t>
  </si>
  <si>
    <t>4. Kapott kamatok és kamatjellegű bevételek együttes összege</t>
  </si>
  <si>
    <t>IPARŰZÉSI ADÓ - LEVONHATÓ TÉTELEK- SÁVOS FELOSZTÁS</t>
  </si>
  <si>
    <t>NINCS a Htv. 39. § (6), (10) bekezdésének hatálya alá tartozó kapcsolt vállalkozás</t>
  </si>
  <si>
    <t>Megnevezés</t>
  </si>
  <si>
    <t>A Htv. szerinti - vállalkozási szintű -éves nettó árbevétel</t>
  </si>
  <si>
    <t>1. Eladott áruk beszerzési értéke (elábé) összesen</t>
  </si>
  <si>
    <t>2. Közvetített szolgáltatások értéke összesen</t>
  </si>
  <si>
    <r>
      <rPr>
        <sz val="10"/>
        <rFont val="Arial Narrow"/>
        <family val="2"/>
        <charset val="238"/>
      </rPr>
      <t xml:space="preserve">3. Az 1. és 2. sorból a Htv. 39. § (7) bekezdése szerinti export árbevételhez kapcsolódó elábé és közvetített szolgáltatások értéke </t>
    </r>
    <r>
      <rPr>
        <b/>
        <sz val="10"/>
        <rFont val="Arial Narrow"/>
        <family val="2"/>
        <charset val="238"/>
      </rPr>
      <t>(500 M Ft-ot meg nem haladó nettó árbevételű vállalkozónak nem kell kitölteni!)</t>
    </r>
  </si>
  <si>
    <r>
      <rPr>
        <sz val="10"/>
        <rFont val="Arial Narrow"/>
        <family val="2"/>
        <charset val="238"/>
      </rPr>
      <t xml:space="preserve">4. Az 1. sorból a Htv. 39. § (7) bekezdése szerinti közfinanszírozásban részesülő gyógyszerek értékesítéséhez kapcsolódó elábé, vagy dohány kiskereskedelmi-ellátónál a dohány bekerülési értéke </t>
    </r>
    <r>
      <rPr>
        <b/>
        <sz val="10"/>
        <rFont val="Arial Narrow"/>
        <family val="2"/>
        <charset val="238"/>
      </rPr>
      <t>(500 M Ft-ot meg nem haladó nettó árbevételű vállalkozónak nem kell kitölteni!)</t>
    </r>
  </si>
  <si>
    <r>
      <rPr>
        <sz val="10"/>
        <rFont val="Arial Narrow"/>
        <family val="2"/>
        <charset val="238"/>
      </rPr>
      <t xml:space="preserve">5. Az 1. sorból a Htv. 39. § (7) bekezdése szerinti földgázpiaci és villamosenergia piaci ügyletek elszámolása érdekében vásárolt és továbbértékesített, a számvitelről szóló törvény szerinti eladott áruk beszerzési értékeként elszámolt földgáz és villamosenergia beszerzési értéke </t>
    </r>
    <r>
      <rPr>
        <b/>
        <sz val="10"/>
        <rFont val="Arial Narrow"/>
        <family val="2"/>
        <charset val="238"/>
      </rPr>
      <t>(500 M Ft-ot meg nem haladó nettó árbevételű vállalkozónak nem kell ki_x0000__x0000__x0000__x0000__x0000__x0000_tölteni!)_x0000_</t>
    </r>
  </si>
  <si>
    <r>
      <rPr>
        <sz val="10"/>
        <rFont val="Arial Narrow"/>
        <family val="2"/>
        <charset val="238"/>
      </rPr>
      <t xml:space="preserve">6. A Htv. 39. § (4)-(5) bekezdése alapján (sávosan) megállapított, levonható elábé és közvetített szolgáltatások értéke együttes összege </t>
    </r>
    <r>
      <rPr>
        <b/>
        <sz val="10"/>
        <rFont val="Arial Narrow"/>
        <family val="2"/>
        <charset val="238"/>
      </rPr>
      <t>(500 M Ft-ot meg nem haladó nettó árbevételű vállalkozónak nem kell kitölteni!)</t>
    </r>
  </si>
  <si>
    <t>8. Figyelembe vehető elábé és a közvetített szolgáltatások értékének együttes összege  [legfeljebb 500 M Ft nettó árbevételű adózó esetén: (1.+2.), 500 M Ft feletti  nettó árbevétel esetén: (3.+4+5+6.) ]</t>
  </si>
  <si>
    <t>NETTÓ ÁRBEVÉTEL SÁVOS FELOSZTÁSA</t>
  </si>
  <si>
    <t>Sávok Ft-ban</t>
  </si>
  <si>
    <t>Nettó árbevétel sávonként</t>
  </si>
  <si>
    <t>ELÁBÉ+Közv.sz.a sávban</t>
  </si>
  <si>
    <t>%-s arány a sávban</t>
  </si>
  <si>
    <t>Maximum %</t>
  </si>
  <si>
    <t>Sávos nettó árbevétel maximuma</t>
  </si>
  <si>
    <t>Elszámolható ELÁBÉ+Közv.sz.</t>
  </si>
  <si>
    <t>0-500 000 000</t>
  </si>
  <si>
    <t>500 000 000 - 20 000 000 000</t>
  </si>
  <si>
    <t>20 000 000 000 - 80 000 000 000</t>
  </si>
  <si>
    <t>80 000 000 000 -</t>
  </si>
  <si>
    <t>Összesen</t>
  </si>
  <si>
    <t>X</t>
  </si>
  <si>
    <t xml:space="preserve">                                                                                     </t>
  </si>
  <si>
    <t>IPARŰZÉSI ADÓALAP MEGOSZTÁSA</t>
  </si>
  <si>
    <t>2021.01.01-től bővült a telephely fogalma:</t>
  </si>
  <si>
    <t>Ha a vállalkozó több önkormányzat illetékességi területén vagy külföldön végez iparűzési tevékenységet, akkor az adó alapját - a tevékenység sajátosságaira leginkább jellemzően - a vállalkozónak kell a Htv. 3. számú mellékletben meghatározottak szerint megosztania. (Htv. 39. § (2) bek.)</t>
  </si>
  <si>
    <t>A vállalkozás szintű adóalap megosztása</t>
  </si>
  <si>
    <t>Alkalmazott adóalap megosztás módszere</t>
  </si>
  <si>
    <t>Jelölés:
 X</t>
  </si>
  <si>
    <t>Ha nem kell az adóalapot megosztani tovább:</t>
  </si>
  <si>
    <t>HIPA-05 munkalapon a Székhely oszlopban a 25. sz. sortól kitöltendőek a zöld cellák:</t>
  </si>
  <si>
    <t>1. Személyi jellegű ráfordítással arányos</t>
  </si>
  <si>
    <t>HIPA-05'!A18</t>
  </si>
  <si>
    <t>E41</t>
  </si>
  <si>
    <t>Adómentes adóalap önkormányzati döntés alapján</t>
  </si>
  <si>
    <t>2. Eszközérték arányos</t>
  </si>
  <si>
    <t>HIPA-05'!A25</t>
  </si>
  <si>
    <t>E42</t>
  </si>
  <si>
    <t>Adóalapra jutó iparűzési adó mértéke ...%</t>
  </si>
  <si>
    <t>2. A Htv. melléklet 2.1 pontja szerinti megosztás</t>
  </si>
  <si>
    <t>HIPA-05'!A35</t>
  </si>
  <si>
    <t>E43</t>
  </si>
  <si>
    <t>Önkormányzati döntés szerinti adókedvezmény</t>
  </si>
  <si>
    <t>3. A Htv. melléklet 2.2 pontja szerinti megosztás</t>
  </si>
  <si>
    <t>D44</t>
  </si>
  <si>
    <t>Az adóévben megfizetett ideiglenes jellegű tevékenység utáni adó</t>
  </si>
  <si>
    <t>5. A Htv. melléklet 2.3 pontja szerinti megosztás</t>
  </si>
  <si>
    <t>D45</t>
  </si>
  <si>
    <t>Az adóévben megfizetett útdíj</t>
  </si>
  <si>
    <t>6. A Htv. melléklet 2.4.1 pontja szerinti megosztás</t>
  </si>
  <si>
    <t>D46</t>
  </si>
  <si>
    <t>Az Önkormányzati döntés szerint a vállalkozó adóévben elszámolt alapkutatás</t>
  </si>
  <si>
    <t>7. A Htv. melléklet 2.4.2 pontja szerinti megosztás</t>
  </si>
  <si>
    <t>E53</t>
  </si>
  <si>
    <t>Tárgyévet szeptember 15-ig megfizetett adóelőleg</t>
  </si>
  <si>
    <t>E54</t>
  </si>
  <si>
    <t>Tárgyévet követő év március 15-ig megfizetett adóelőleg</t>
  </si>
  <si>
    <t>Megosztás</t>
  </si>
  <si>
    <t>Adat</t>
  </si>
  <si>
    <t>E56</t>
  </si>
  <si>
    <t>Feltöltési kötelezettség címén befizetett összeg</t>
  </si>
  <si>
    <t>1. A vállalkozás által az adóévben - a Htv. melléklete szerint - figyelembeveendő összes személyi jellegű ráfordítás összege  Ft</t>
  </si>
  <si>
    <t>HIPA-05'!D23</t>
  </si>
  <si>
    <t>2. Az 1. sorból az önkormányzat illetékességi területén foglalkoztatottak után az adóévben  - a Htv. melléklete szerint - figyelembeveendő személyi jellegű ráfordítás összege Ft</t>
  </si>
  <si>
    <t>HIPA-05'!B23</t>
  </si>
  <si>
    <t>3. A vállalkozásnak az adóévben a székhely, telephely szerinti településekhez  tartozó  - a Htv. melléklete szerinti – összes eszközérték összege Ft</t>
  </si>
  <si>
    <t>HIPA-05'!D33</t>
  </si>
  <si>
    <t>4. A 3. sorból az önkormányzat illetékességi területén figyelembeveendő - a Htv. melléklete  szerinti – eszközérték összege Ft</t>
  </si>
  <si>
    <t>HIPA-05'!B33</t>
  </si>
  <si>
    <t>5. Egyetemes szolgáltató, villamosenergia- vagy földgázkereskedő villamosenergia vagy földgáz végső fogyasztók részére történő értékesítésből származó összes számviteli törvé    szerinti nettó árbevétele</t>
  </si>
  <si>
    <t>Ft</t>
  </si>
  <si>
    <t>6. Az 5. sorból az egyetemes szolgáltató, villamosenergia- vagy földgázkereskedő  villamosenergia vagy földgáz végső fogyasztók részére történő értékesítésből származó a    önkormányzat illetékességi területére jutó számviteli törvény szerinti nettó árbevétele</t>
  </si>
  <si>
    <t>7. Villamos energia elosztó hálózati engedélyes és földgázelosztói engedélyes esetén az  összes végső fogyasztónak továbbított villamosenergia vagy földgáz mennyisége</t>
  </si>
  <si>
    <t>kWh, vagy ezer m3</t>
  </si>
  <si>
    <t>8. A 7.sorból a villamos energia elosztó hálózati engedélyes és földgázelosztói engedélyes esetén az önkormányzat illetékességi területén lévő végső fogyasztónak továbbított villamosenergia vagy földgáz mennyisége</t>
  </si>
  <si>
    <t>kWh, vagy ezer m4</t>
  </si>
  <si>
    <t>9. Az építőipari tevékenységből [Htv. 52. § 24.] származó, számviteli törvény szerinti értékesítés nettó árbevétele és az adóév utolsó napján fennálló, építőipari tevékenységgel összefüggésben készletre vett befejezetlen termelés, félkésztermék, késztermék értéke együttes összege</t>
  </si>
  <si>
    <t>10. A 9. sorból az önkormányzat illetékességi területén a Htv. 37. § (3) bekezdés szerint létrejött telephelyre jutó összeg</t>
  </si>
  <si>
    <t>11. A vezeték nélküli távközlési tevékenységet végző vállalkozó távközlési szolgáltatást igénybe vevő előfizetőinek száma</t>
  </si>
  <si>
    <t>db</t>
  </si>
  <si>
    <t>12. A 11. sorból az önkormányzat illetékességi területén található számlázási cím szerinti vezeték nélküli távközlési tevékenységet igénybe vevő előfizetők száma</t>
  </si>
  <si>
    <t>13. A vezetékes távközlési tevékenységet végző vállalkozó vezetékes távközlési tevékenység szolgáltatási helyeinek száma</t>
  </si>
  <si>
    <t>14. A 13. sorból az önkormányzat illetékességi területén található vezetékes szolgáltatási helyeinek száma</t>
  </si>
  <si>
    <t>15. A vezetékes távközlési tevékenységet végző vállalkozó vezeték nélküli távközlési szolgáltatást igénybe vevő előfizetőinek száma</t>
  </si>
  <si>
    <t>16. A 15. sorból az önkormányzat illetékességi területén található számlázási cím szerinti  vezeték nélküli távközlési tevékenységet igénybe vevő előfizetők száma</t>
  </si>
  <si>
    <t>Következő munkalap HIPA-05</t>
  </si>
  <si>
    <t>MEGELŐZŐ ÉVBEN AZ ADÓALAP MEGHALADTA A 100 M Ft-OT?</t>
  </si>
  <si>
    <t>Az a vállalkozó, akinek a tárgyévet megelőző teljes adóévben az iparűzési adóalapja (a továbbiakban: adóalap) meghaladta a 100 millió forintot, a Htv. Melléklet  2.1. pont szerinti adóalap-megosztási módszerét köteles alkalmazni.</t>
  </si>
  <si>
    <t xml:space="preserve"> </t>
  </si>
  <si>
    <t>Székhely</t>
  </si>
  <si>
    <t>1. Telephely</t>
  </si>
  <si>
    <t>2. Telephely</t>
  </si>
  <si>
    <t>3. Telephely</t>
  </si>
  <si>
    <t>4. Telephely</t>
  </si>
  <si>
    <t>5. Telephely</t>
  </si>
  <si>
    <t>6. Telephely</t>
  </si>
  <si>
    <t>7. Telephely</t>
  </si>
  <si>
    <t>8. Telephely</t>
  </si>
  <si>
    <t>9. Telephely</t>
  </si>
  <si>
    <t>ÖNKORMÁNYZAT HELYSÉGNEVE:</t>
  </si>
  <si>
    <t>Személyi jellegű ráfordítások megoszlása</t>
  </si>
  <si>
    <t>54 Bérköltség</t>
  </si>
  <si>
    <t>55 Személyi jellegű egyéb költségek</t>
  </si>
  <si>
    <t>56 Bérjárulékok</t>
  </si>
  <si>
    <t>Ügyvezető után számított éves ráfordítás, ha nincs elszámolt bérköltség</t>
  </si>
  <si>
    <t>Személyi jellegű ráfordítások összesen</t>
  </si>
  <si>
    <t>Megoszlás %</t>
  </si>
  <si>
    <t>Htv. szerinti eszközérték megoszlása (Tárgyi eszközök után elszámolt költségek, kalkulált norma összegek, HTV 52§ Melléklet 1.2.)</t>
  </si>
  <si>
    <t>57 Társasági adó törvény szerint elszámolható értékcsökkenés (Tárgyi eszközökre vonatkozó)</t>
  </si>
  <si>
    <t>52 Bérbevett tárgyi eszközök után elszámolt bérleti / lízing díjak</t>
  </si>
  <si>
    <t>Telek besz.értékének 2%-a</t>
  </si>
  <si>
    <t>Termőföld (500 Ft/AK)</t>
  </si>
  <si>
    <t>Ha az eszközérték a fentiek szerint nem határozható meg, akkor a beszerzési érték:</t>
  </si>
  <si>
    <t>Ingatlanok esetén a beszerzési ár 2%-a</t>
  </si>
  <si>
    <t>Egyéb eszköz esetén 10%-a</t>
  </si>
  <si>
    <t>Htv. szerinti eszközérték összesen:</t>
  </si>
  <si>
    <t xml:space="preserve">Személyi jellegű ráfordítások és 
Htv. szerinti eszközérték összesen </t>
  </si>
  <si>
    <t>Személyi jellegű ráfordítás arányos adóalap</t>
  </si>
  <si>
    <t>Htv. szerinti eszközérték arányos adólap</t>
  </si>
  <si>
    <t>Vállalkozás szintű adóalap (HIPA-01 6. sor)</t>
  </si>
  <si>
    <t>A foglalkoztatás növeléséhez kapcsolódó adóalap-mentesség (növekménye után 1 millió forint/fő összeggel) (Htv. 39/D §-a szerint)</t>
  </si>
  <si>
    <t>(201901.01-től megszűnt)</t>
  </si>
  <si>
    <t>A foglalkoztatás csökkentéséhez kapcsolódó adóalap-növekmény (Htv. 39/D § (6) bek. szerint)</t>
  </si>
  <si>
    <t>Adómentes adóalap önkormányzati döntés alapján (Htv. 39/C §-a szerint)</t>
  </si>
  <si>
    <r>
      <rPr>
        <sz val="10"/>
        <rFont val="Arial Narrow"/>
        <family val="2"/>
        <charset val="238"/>
      </rPr>
      <t xml:space="preserve">Az adóévben megfizetett ideiglenes jellegű tevékenység utáni adó (Htv. 40/A. § (1) bek.)
</t>
    </r>
    <r>
      <rPr>
        <sz val="10"/>
        <color rgb="FFFF0000"/>
        <rFont val="Arial Narrow"/>
        <family val="2"/>
        <charset val="238"/>
      </rPr>
      <t>(2021.01.0-től az ideiglenes jellegű tevékenységre vonatkozó előírások megszüntek)</t>
    </r>
  </si>
  <si>
    <t>Az adóévben megfizetett útdíj (Htv. 40/A. § (1) bek.) (teljes összeg)</t>
  </si>
  <si>
    <t>Az Önkormányzati döntés szerint a vállalkozó adóévben elszámolt alapkutatás, alkalmazott kutatás vagy kísérleti fejlesztés közvetlen költsége (Htv. 40/A. § (3) bek.) (teljes összeg)</t>
  </si>
  <si>
    <r>
      <rPr>
        <sz val="10"/>
        <rFont val="Arial Narrow"/>
        <family val="2"/>
        <charset val="238"/>
      </rPr>
      <t xml:space="preserve">15. Az ideiglenes jellegű iparűzési tevékenység után az adóévben megfizetett és az önkormányzatnál levonható adóátalány összege.
</t>
    </r>
    <r>
      <rPr>
        <sz val="10"/>
        <color rgb="FFFF0000"/>
        <rFont val="Arial Narrow"/>
        <family val="2"/>
        <charset val="238"/>
      </rPr>
      <t xml:space="preserve">(2021.01.0-től az ideiglenes jellegű tevékenységre vonatkozó előírások megszüntek)
</t>
    </r>
  </si>
  <si>
    <t>16. Az adóévben megfizetett útdíj 7,5 %-nak a településre jutó összege. (Htv. 40/A. § (1) bekezdés d) pontja szerint)</t>
  </si>
  <si>
    <t>ADÓELŐLEG:</t>
  </si>
  <si>
    <t>Tárgyév március 15-ig megfizetett adóelőleg:</t>
  </si>
  <si>
    <t>Tárgyév szeptember 15-ig megfizetett adóelőleg:</t>
  </si>
  <si>
    <t>Tárgyévre befizetett adóelőleg:</t>
  </si>
  <si>
    <t>Következő munkalap HIPA-01</t>
  </si>
  <si>
    <r>
      <rPr>
        <b/>
        <sz val="10"/>
        <rFont val="Arial Narrow"/>
        <family val="2"/>
        <charset val="238"/>
      </rPr>
      <t>Feltöltési kötelezettség címén befizetett összeg (Art. 2. sz. melléklet II</t>
    </r>
    <r>
      <rPr>
        <b/>
        <sz val="10"/>
        <color rgb="FFFF0000"/>
        <rFont val="Arial Narrow"/>
        <family val="2"/>
        <charset val="238"/>
      </rPr>
      <t>*</t>
    </r>
    <r>
      <rPr>
        <b/>
        <sz val="10"/>
        <rFont val="Arial Narrow"/>
        <family val="2"/>
        <charset val="238"/>
      </rPr>
      <t>) pont) tárgyév utolsó hónapjának 20-ig. (Art. 231. § (1) bek.)</t>
    </r>
  </si>
  <si>
    <t>*A 2020-as adóévben már nem kell a helyi iparűzési adó előlegét kiegészíteni, azaz feltölteni. Ez az eltérő üzleti éves adózókra is vonatkozik, akik adóéve a 2020. július 15-ét magában foglalja</t>
  </si>
  <si>
    <t>Mindez azt jelenti, hogy az adózóknak az adóévben már befizetett előlegeket nem kell az adóévi várható adó összegére kiegészíteniük, és
az erről szóló bevallást sem kell benyújtaniuk.</t>
  </si>
  <si>
    <t>INNOVÁCIÓS JÁRULÉK</t>
  </si>
  <si>
    <t>2014. évi LXXVI. törvény a tudományos kutatásról, fejlesztésről és innovációról</t>
  </si>
  <si>
    <t xml:space="preserve">                                                                                       </t>
  </si>
  <si>
    <t>INNOVÁCIÓS JÁRULÉK SZÁMÍTÁSA</t>
  </si>
  <si>
    <t>2014. évi LXXVI Tv.: 16. § (1) A járulék alapja a helyi adókról szóló 1990. évi C. törvény (a továbbiakban: Htv.) 39. § (1) bekezdése alapján meghatározott adóalap, csökkentve a Htv. szerint kimutatott, külföldön létesített telephelyre jutó iparűzési adóalap-rész összegével.</t>
  </si>
  <si>
    <t>Adatok a HIPA táblákról!</t>
  </si>
  <si>
    <t>A járulékszámítás levezetése</t>
  </si>
  <si>
    <t>39.§(1) hatályába tartozó</t>
  </si>
  <si>
    <t xml:space="preserve">Htv. szerinti - vállalkozási szintű - adóalap [1-(2+3+4+5)     </t>
  </si>
  <si>
    <t>HIPA-01'!B18</t>
  </si>
  <si>
    <t>Külföldön létesített telephelyen végzett tevékenységre jutó adóalap-mentesség</t>
  </si>
  <si>
    <t>INNOVÁCIÓS JÁRULÉK ALAPJA</t>
  </si>
  <si>
    <t>INNOVÁCIÓS JÁRULÉK MÉRTÉKE</t>
  </si>
  <si>
    <t>REHABILITÁCIÓS HOZZÁJÁRULÁS</t>
  </si>
  <si>
    <t>2011. évi CXCI. törvény a megváltozott munkaképességű személyek ellátásairól és egyes törvények módosításáról</t>
  </si>
  <si>
    <t>REHABILITÁCIÓS HOZZÁJÁRULÁS SZÁMÍTÁSA</t>
  </si>
  <si>
    <t xml:space="preserve">23. § (5) </t>
  </si>
  <si>
    <t>(2021. 01.01-én hatályos alapbér kötelező legkisebb összege: 161.000,-Ft)</t>
  </si>
  <si>
    <t>A hozzájárulás mértéke Ft/fő</t>
  </si>
  <si>
    <t>Létszám szorzó</t>
  </si>
  <si>
    <t>Időszak</t>
  </si>
  <si>
    <t>Átlagos stat. áll. létszám</t>
  </si>
  <si>
    <t>Létszám 5 %-a</t>
  </si>
  <si>
    <t xml:space="preserve">Megvált. m.képességű dolgozó (fő) </t>
  </si>
  <si>
    <t>Előleg</t>
  </si>
  <si>
    <t>Kötelezettség</t>
  </si>
  <si>
    <t>Teljesítés</t>
  </si>
  <si>
    <t>I. negyedév</t>
  </si>
  <si>
    <t>II. negyedév</t>
  </si>
  <si>
    <t>III. negyedév</t>
  </si>
  <si>
    <t>IV. negyedév</t>
  </si>
  <si>
    <t>Összesen:</t>
  </si>
  <si>
    <t>Éves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</si>
</sst>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 _F_t_._-;\-* #,##0.00\ _F_t_._-;_-* \-??\ _F_t_._-;_-@_-"/>
    <numFmt numFmtId="165" formatCode="_-* #,##0.00\ _F_t_-;\-* #,##0.00\ _F_t_-;_-* \-??\ _F_t_-;_-@_-"/>
    <numFmt numFmtId="166" formatCode="#\ ##0"/>
    <numFmt numFmtId="167" formatCode="#,##0_ ;[Red]\-#,##0\ "/>
    <numFmt numFmtId="168" formatCode="_-* #,##0\ _F_t_._-;\-* #,##0\ _F_t_._-;_-* \-??\ _F_t_._-;_-@_-"/>
    <numFmt numFmtId="169" formatCode="0.00000%"/>
    <numFmt numFmtId="170" formatCode="0.0000%"/>
    <numFmt numFmtId="171" formatCode="0.0%"/>
    <numFmt numFmtId="172" formatCode="0.0"/>
  </numFmts>
  <fonts count="53" x14ac:knownFonts="1">
    <font>
      <sz val="10"/>
      <name val="Arial"/>
      <charset val="238"/>
    </font>
    <font>
      <sz val="10"/>
      <name val="Arial"/>
      <charset val="238"/>
    </font>
    <font>
      <u/>
      <sz val="12"/>
      <color rgb="FF0000FF"/>
      <name val="Arial CE"/>
      <charset val="238"/>
    </font>
    <font>
      <u/>
      <sz val="10"/>
      <color rgb="FF0000FF"/>
      <name val="Arial"/>
      <family val="2"/>
      <charset val="238"/>
    </font>
    <font>
      <u/>
      <sz val="11"/>
      <color rgb="FF0000FF"/>
      <name val="Arial"/>
      <family val="2"/>
      <charset val="1"/>
    </font>
    <font>
      <sz val="10"/>
      <name val="Arial CE"/>
      <charset val="238"/>
    </font>
    <font>
      <sz val="10"/>
      <name val="MS Sans Serif"/>
      <family val="2"/>
      <charset val="238"/>
    </font>
    <font>
      <sz val="11"/>
      <color rgb="FF000000"/>
      <name val="Calibri"/>
      <family val="2"/>
      <charset val="238"/>
    </font>
    <font>
      <sz val="11"/>
      <name val="Arial"/>
      <family val="2"/>
      <charset val="238"/>
    </font>
    <font>
      <sz val="10"/>
      <name val="Arial"/>
      <family val="2"/>
      <charset val="238"/>
    </font>
    <font>
      <sz val="11"/>
      <name val="Arial"/>
      <family val="2"/>
      <charset val="1"/>
    </font>
    <font>
      <sz val="12"/>
      <name val="Times New Roman"/>
      <family val="1"/>
      <charset val="238"/>
    </font>
    <font>
      <sz val="11"/>
      <color rgb="FF000000"/>
      <name val="Arial"/>
      <family val="2"/>
      <charset val="1"/>
    </font>
    <font>
      <sz val="12"/>
      <name val="Arial CE"/>
      <charset val="238"/>
    </font>
    <font>
      <sz val="10"/>
      <name val="Arial Narrow"/>
      <family val="2"/>
      <charset val="238"/>
    </font>
    <font>
      <sz val="11"/>
      <color rgb="FF003366"/>
      <name val="Garamond"/>
      <family val="1"/>
      <charset val="238"/>
    </font>
    <font>
      <sz val="11"/>
      <color rgb="FF000000"/>
      <name val="Arial Narrow"/>
      <family val="2"/>
      <charset val="238"/>
    </font>
    <font>
      <b/>
      <sz val="14"/>
      <color rgb="FF000000"/>
      <name val="Arial Narrow"/>
      <family val="2"/>
      <charset val="238"/>
    </font>
    <font>
      <sz val="14"/>
      <color rgb="FF000000"/>
      <name val="Arial Narrow"/>
      <family val="2"/>
      <charset val="238"/>
    </font>
    <font>
      <b/>
      <sz val="11"/>
      <color rgb="FF000000"/>
      <name val="Arial Narrow"/>
      <family val="2"/>
      <charset val="238"/>
    </font>
    <font>
      <sz val="11"/>
      <name val="Arial Narrow"/>
      <family val="2"/>
      <charset val="238"/>
    </font>
    <font>
      <b/>
      <sz val="11"/>
      <name val="Arial Narrow"/>
      <family val="2"/>
      <charset val="238"/>
    </font>
    <font>
      <b/>
      <i/>
      <sz val="11"/>
      <name val="Arial Narrow"/>
      <family val="2"/>
      <charset val="238"/>
    </font>
    <font>
      <i/>
      <sz val="11"/>
      <color rgb="FF000000"/>
      <name val="Arial Narrow"/>
      <family val="2"/>
      <charset val="238"/>
    </font>
    <font>
      <i/>
      <sz val="11"/>
      <name val="Arial Narrow"/>
      <family val="2"/>
      <charset val="238"/>
    </font>
    <font>
      <b/>
      <sz val="11"/>
      <color rgb="FFFF0000"/>
      <name val="Arial Narrow"/>
      <family val="2"/>
      <charset val="238"/>
    </font>
    <font>
      <b/>
      <sz val="10"/>
      <name val="Arial Narrow"/>
      <family val="2"/>
      <charset val="238"/>
    </font>
    <font>
      <u/>
      <sz val="10"/>
      <color rgb="FF0000FF"/>
      <name val="Arial Narrow"/>
      <family val="2"/>
      <charset val="238"/>
    </font>
    <font>
      <b/>
      <sz val="10"/>
      <color rgb="FF0000FF"/>
      <name val="Arial Narrow"/>
      <family val="2"/>
      <charset val="238"/>
    </font>
    <font>
      <b/>
      <sz val="14"/>
      <color rgb="FFFF0000"/>
      <name val="Arial Narrow"/>
      <family val="2"/>
      <charset val="238"/>
    </font>
    <font>
      <b/>
      <sz val="10"/>
      <color rgb="FFFF0000"/>
      <name val="Arial Narrow"/>
      <family val="2"/>
      <charset val="238"/>
    </font>
    <font>
      <b/>
      <sz val="11"/>
      <color rgb="FF969696"/>
      <name val="Arial Narrow"/>
      <family val="2"/>
      <charset val="238"/>
    </font>
    <font>
      <sz val="11"/>
      <color rgb="FF969696"/>
      <name val="Arial Narrow"/>
      <family val="2"/>
      <charset val="238"/>
    </font>
    <font>
      <b/>
      <sz val="11"/>
      <color rgb="FF800000"/>
      <name val="Arial Narrow"/>
      <family val="2"/>
      <charset val="238"/>
    </font>
    <font>
      <b/>
      <u/>
      <sz val="10"/>
      <color rgb="FF0000FF"/>
      <name val="Arial"/>
      <family val="2"/>
      <charset val="238"/>
    </font>
    <font>
      <sz val="10"/>
      <color rgb="FF000000"/>
      <name val="Arial Narrow"/>
      <family val="2"/>
      <charset val="238"/>
    </font>
    <font>
      <b/>
      <sz val="12"/>
      <color rgb="FFFF0000"/>
      <name val="Arial Narrow"/>
      <family val="2"/>
      <charset val="238"/>
    </font>
    <font>
      <b/>
      <sz val="10"/>
      <color rgb="FF0070C0"/>
      <name val="Arial Narrow"/>
      <family val="2"/>
      <charset val="238"/>
    </font>
    <font>
      <b/>
      <sz val="18"/>
      <name val="Arial Narrow"/>
      <family val="2"/>
      <charset val="238"/>
    </font>
    <font>
      <b/>
      <sz val="16"/>
      <name val="Arial Narrow"/>
      <family val="2"/>
      <charset val="238"/>
    </font>
    <font>
      <b/>
      <sz val="10.5"/>
      <color rgb="FFFF0000"/>
      <name val="Arial Narrow"/>
      <family val="2"/>
      <charset val="238"/>
    </font>
    <font>
      <b/>
      <i/>
      <sz val="10"/>
      <name val="Arial Narrow"/>
      <family val="2"/>
      <charset val="238"/>
    </font>
    <font>
      <u/>
      <sz val="12"/>
      <color rgb="FF0000FF"/>
      <name val="Arial"/>
      <family val="2"/>
      <charset val="238"/>
    </font>
    <font>
      <b/>
      <sz val="9"/>
      <color rgb="FF000000"/>
      <name val="Tahoma"/>
      <family val="2"/>
      <charset val="238"/>
    </font>
    <font>
      <sz val="9"/>
      <color rgb="FF000000"/>
      <name val="Tahoma"/>
      <family val="2"/>
      <charset val="238"/>
    </font>
    <font>
      <sz val="10"/>
      <color rgb="FFFF0000"/>
      <name val="Arial Narrow"/>
      <family val="2"/>
      <charset val="238"/>
    </font>
    <font>
      <i/>
      <sz val="10"/>
      <name val="Arial Narrow"/>
      <family val="2"/>
      <charset val="238"/>
    </font>
    <font>
      <b/>
      <sz val="9"/>
      <color rgb="FF0070C0"/>
      <name val="Arial"/>
      <family val="2"/>
      <charset val="238"/>
    </font>
    <font>
      <b/>
      <sz val="12"/>
      <name val="Arial Narrow"/>
      <family val="2"/>
      <charset val="238"/>
    </font>
    <font>
      <sz val="8"/>
      <color rgb="FF000000"/>
      <name val="Tahoma"/>
      <family val="2"/>
      <charset val="238"/>
    </font>
    <font>
      <u/>
      <sz val="10"/>
      <color rgb="FF0070C0"/>
      <name val="Arial Narrow"/>
      <family val="2"/>
      <charset val="238"/>
    </font>
    <font>
      <sz val="12"/>
      <name val="Arial Narrow"/>
      <family val="2"/>
      <charset val="238"/>
    </font>
    <font>
      <sz val="11"/>
      <color rgb="FFFFFFFF"/>
      <name val="Calibri"/>
      <family val="2"/>
      <charset val="238"/>
    </font>
  </fonts>
  <fills count="7">
    <fill>
      <patternFill patternType="none"/>
    </fill>
    <fill>
      <patternFill patternType="gray125"/>
    </fill>
    <fill>
      <patternFill patternType="solid">
        <fgColor rgb="FFCCFFCC"/>
        <bgColor rgb="FFCCFFFF"/>
      </patternFill>
    </fill>
    <fill>
      <patternFill patternType="solid">
        <fgColor rgb="FFFFFFFF"/>
        <bgColor rgb="FFFFFFCC"/>
      </patternFill>
    </fill>
    <fill>
      <patternFill patternType="solid">
        <fgColor rgb="FFBFBFBF"/>
        <bgColor rgb="FFCCCCFF"/>
      </patternFill>
    </fill>
    <fill>
      <patternFill patternType="solid">
        <fgColor rgb="FFFFFFCC"/>
        <bgColor rgb="FFFFFFFF"/>
      </patternFill>
    </fill>
    <fill>
      <patternFill patternType="solid">
        <fgColor rgb="FF969696"/>
        <bgColor rgb="FF808080"/>
      </patternFill>
    </fill>
  </fills>
  <borders count="58">
    <border>
      <left/>
      <right/>
      <top/>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diagonal/>
    </border>
    <border>
      <left style="thin">
        <color auto="1"/>
      </left>
      <right style="medium">
        <color auto="1"/>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style="thin">
        <color auto="1"/>
      </bottom>
      <diagonal/>
    </border>
    <border>
      <left/>
      <right style="medium">
        <color auto="1"/>
      </right>
      <top style="thin">
        <color auto="1"/>
      </top>
      <bottom style="thin">
        <color auto="1"/>
      </bottom>
      <diagonal/>
    </border>
    <border>
      <left/>
      <right style="medium">
        <color auto="1"/>
      </right>
      <top/>
      <bottom style="thin">
        <color auto="1"/>
      </bottom>
      <diagonal/>
    </border>
    <border>
      <left style="thin">
        <color auto="1"/>
      </left>
      <right style="medium">
        <color auto="1"/>
      </right>
      <top/>
      <bottom style="medium">
        <color auto="1"/>
      </bottom>
      <diagonal/>
    </border>
    <border>
      <left style="thin">
        <color auto="1"/>
      </left>
      <right/>
      <top style="medium">
        <color auto="1"/>
      </top>
      <bottom style="thin">
        <color auto="1"/>
      </bottom>
      <diagonal/>
    </border>
    <border>
      <left style="thin">
        <color auto="1"/>
      </left>
      <right/>
      <top style="medium">
        <color auto="1"/>
      </top>
      <bottom/>
      <diagonal/>
    </border>
    <border>
      <left/>
      <right/>
      <top style="medium">
        <color auto="1"/>
      </top>
      <bottom style="medium">
        <color auto="1"/>
      </bottom>
      <diagonal/>
    </border>
    <border>
      <left/>
      <right style="medium">
        <color auto="1"/>
      </right>
      <top style="thin">
        <color auto="1"/>
      </top>
      <bottom style="medium">
        <color auto="1"/>
      </bottom>
      <diagonal/>
    </border>
    <border>
      <left/>
      <right style="thin">
        <color auto="1"/>
      </right>
      <top style="medium">
        <color auto="1"/>
      </top>
      <bottom/>
      <diagonal/>
    </border>
    <border>
      <left style="medium">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bottom style="medium">
        <color auto="1"/>
      </bottom>
      <diagonal/>
    </border>
    <border>
      <left/>
      <right style="thin">
        <color auto="1"/>
      </right>
      <top/>
      <bottom style="medium">
        <color auto="1"/>
      </bottom>
      <diagonal/>
    </border>
    <border>
      <left style="thin">
        <color auto="1"/>
      </left>
      <right style="thin">
        <color auto="1"/>
      </right>
      <top/>
      <bottom style="medium">
        <color auto="1"/>
      </bottom>
      <diagonal/>
    </border>
  </borders>
  <cellStyleXfs count="39">
    <xf numFmtId="0" fontId="0" fillId="0" borderId="0"/>
    <xf numFmtId="165" fontId="1" fillId="0" borderId="0" applyBorder="0" applyProtection="0"/>
    <xf numFmtId="0" fontId="3" fillId="0" borderId="0" applyBorder="0" applyProtection="0"/>
    <xf numFmtId="164" fontId="1" fillId="0" borderId="0" applyBorder="0" applyProtection="0"/>
    <xf numFmtId="165" fontId="1" fillId="0" borderId="0" applyBorder="0" applyProtection="0"/>
    <xf numFmtId="165" fontId="1" fillId="0" borderId="0" applyBorder="0" applyProtection="0"/>
    <xf numFmtId="165" fontId="1" fillId="0" borderId="0" applyBorder="0" applyProtection="0"/>
    <xf numFmtId="165" fontId="1" fillId="0" borderId="0" applyBorder="0" applyProtection="0"/>
    <xf numFmtId="165" fontId="1" fillId="0" borderId="0" applyBorder="0" applyProtection="0"/>
    <xf numFmtId="165" fontId="1" fillId="0" borderId="0" applyBorder="0" applyProtection="0"/>
    <xf numFmtId="0" fontId="2" fillId="0" borderId="0" applyBorder="0" applyProtection="0"/>
    <xf numFmtId="0" fontId="3" fillId="0" borderId="0" applyBorder="0" applyProtection="0"/>
    <xf numFmtId="0" fontId="4" fillId="0" borderId="0" applyBorder="0" applyProtection="0"/>
    <xf numFmtId="0" fontId="5" fillId="0" borderId="0"/>
    <xf numFmtId="0" fontId="6" fillId="0" borderId="0"/>
    <xf numFmtId="0" fontId="7" fillId="0" borderId="0"/>
    <xf numFmtId="0" fontId="5" fillId="0" borderId="0"/>
    <xf numFmtId="0" fontId="8" fillId="0" borderId="0"/>
    <xf numFmtId="0" fontId="9" fillId="0" borderId="0"/>
    <xf numFmtId="0" fontId="10" fillId="0" borderId="0"/>
    <xf numFmtId="0" fontId="10" fillId="0" borderId="0"/>
    <xf numFmtId="0" fontId="11" fillId="0" borderId="0"/>
    <xf numFmtId="0" fontId="12" fillId="0" borderId="0"/>
    <xf numFmtId="0" fontId="12" fillId="0" borderId="0"/>
    <xf numFmtId="0" fontId="13" fillId="0" borderId="0"/>
    <xf numFmtId="0" fontId="10" fillId="0" borderId="0"/>
    <xf numFmtId="0" fontId="11" fillId="0" borderId="0"/>
    <xf numFmtId="0" fontId="7" fillId="0" borderId="0"/>
    <xf numFmtId="0" fontId="9" fillId="0" borderId="0"/>
    <xf numFmtId="0" fontId="9" fillId="0" borderId="0"/>
    <xf numFmtId="0" fontId="5" fillId="0" borderId="0"/>
    <xf numFmtId="0" fontId="14" fillId="0" borderId="0"/>
    <xf numFmtId="0" fontId="5" fillId="0" borderId="0"/>
    <xf numFmtId="0" fontId="7" fillId="0" borderId="0"/>
    <xf numFmtId="0" fontId="7" fillId="0" borderId="0"/>
    <xf numFmtId="0" fontId="5" fillId="0" borderId="0"/>
    <xf numFmtId="0" fontId="15" fillId="0" borderId="0">
      <alignment horizontal="left" vertical="center"/>
    </xf>
    <xf numFmtId="0" fontId="9" fillId="0" borderId="0"/>
    <xf numFmtId="9" fontId="1" fillId="0" borderId="0" applyBorder="0" applyProtection="0"/>
  </cellStyleXfs>
  <cellXfs count="454">
    <xf numFmtId="0" fontId="0" fillId="0" borderId="0" xfId="0"/>
    <xf numFmtId="3" fontId="25" fillId="3" borderId="0" xfId="35" applyNumberFormat="1" applyFont="1" applyFill="1" applyBorder="1" applyAlignment="1">
      <alignment horizontal="justify" vertical="top" wrapText="1"/>
    </xf>
    <xf numFmtId="3" fontId="30" fillId="3" borderId="48" xfId="35" applyNumberFormat="1" applyFont="1" applyFill="1" applyBorder="1" applyAlignment="1">
      <alignment horizontal="justify" vertical="top" wrapText="1"/>
    </xf>
    <xf numFmtId="168" fontId="14" fillId="2" borderId="41" xfId="1" applyNumberFormat="1" applyFont="1" applyFill="1" applyBorder="1" applyAlignment="1" applyProtection="1">
      <alignment horizontal="left" vertical="top"/>
    </xf>
    <xf numFmtId="168" fontId="14" fillId="2" borderId="35" xfId="1" applyNumberFormat="1" applyFont="1" applyFill="1" applyBorder="1" applyAlignment="1" applyProtection="1">
      <alignment horizontal="left" vertical="top"/>
    </xf>
    <xf numFmtId="0" fontId="46" fillId="0" borderId="6" xfId="36" applyFont="1" applyBorder="1" applyAlignment="1" applyProtection="1">
      <alignment horizontal="justify" vertical="top" wrapText="1"/>
    </xf>
    <xf numFmtId="0" fontId="26" fillId="0" borderId="20" xfId="36" applyFont="1" applyBorder="1" applyAlignment="1" applyProtection="1">
      <alignment horizontal="center" vertical="center" wrapText="1"/>
    </xf>
    <xf numFmtId="0" fontId="26" fillId="0" borderId="19" xfId="36" applyFont="1" applyBorder="1" applyAlignment="1" applyProtection="1">
      <alignment horizontal="center" vertical="center" wrapText="1"/>
    </xf>
    <xf numFmtId="0" fontId="26" fillId="0" borderId="18" xfId="36" applyFont="1" applyBorder="1" applyAlignment="1" applyProtection="1">
      <alignment horizontal="center" vertical="center" wrapText="1"/>
    </xf>
    <xf numFmtId="0" fontId="26" fillId="0" borderId="17" xfId="36" applyFont="1" applyBorder="1" applyAlignment="1" applyProtection="1">
      <alignment horizontal="center" vertical="center" wrapText="1"/>
    </xf>
    <xf numFmtId="0" fontId="21" fillId="0" borderId="0" xfId="24" applyFont="1" applyBorder="1" applyAlignment="1" applyProtection="1">
      <alignment horizontal="center"/>
    </xf>
    <xf numFmtId="0" fontId="21" fillId="0" borderId="0" xfId="24" applyFont="1" applyBorder="1" applyAlignment="1">
      <alignment horizontal="center"/>
    </xf>
    <xf numFmtId="0" fontId="21" fillId="0" borderId="0" xfId="24" applyFont="1" applyBorder="1" applyAlignment="1">
      <alignment horizontal="left"/>
    </xf>
    <xf numFmtId="166" fontId="19" fillId="0" borderId="1" xfId="17" applyNumberFormat="1" applyFont="1" applyBorder="1" applyAlignment="1">
      <alignment horizontal="center"/>
    </xf>
    <xf numFmtId="0" fontId="16" fillId="2" borderId="0" xfId="17" applyFont="1" applyFill="1"/>
    <xf numFmtId="0" fontId="16" fillId="2" borderId="0" xfId="17" applyFont="1" applyFill="1" applyAlignment="1">
      <alignment vertical="top" wrapText="1"/>
    </xf>
    <xf numFmtId="0" fontId="17" fillId="0" borderId="0" xfId="17" applyFont="1"/>
    <xf numFmtId="0" fontId="17" fillId="3" borderId="0" xfId="17" applyFont="1" applyFill="1" applyAlignment="1">
      <alignment horizontal="center" vertical="top" wrapText="1"/>
    </xf>
    <xf numFmtId="0" fontId="18" fillId="0" borderId="0" xfId="17" applyFont="1"/>
    <xf numFmtId="0" fontId="17" fillId="3" borderId="0" xfId="17" applyFont="1" applyFill="1" applyAlignment="1">
      <alignment horizontal="right"/>
    </xf>
    <xf numFmtId="0" fontId="19" fillId="3" borderId="0" xfId="17" applyFont="1" applyFill="1" applyAlignment="1">
      <alignment horizontal="center"/>
    </xf>
    <xf numFmtId="14" fontId="19" fillId="0" borderId="0" xfId="17" applyNumberFormat="1" applyFont="1" applyAlignment="1">
      <alignment horizontal="center" vertical="top" wrapText="1"/>
    </xf>
    <xf numFmtId="0" fontId="20" fillId="2" borderId="0" xfId="17" applyFont="1" applyFill="1"/>
    <xf numFmtId="0" fontId="21" fillId="3" borderId="1" xfId="17" applyFont="1" applyFill="1" applyBorder="1" applyAlignment="1">
      <alignment horizontal="left" vertical="top"/>
    </xf>
    <xf numFmtId="166" fontId="21" fillId="0" borderId="1" xfId="17" applyNumberFormat="1" applyFont="1" applyBorder="1" applyAlignment="1">
      <alignment horizontal="left" vertical="top" wrapText="1"/>
    </xf>
    <xf numFmtId="0" fontId="21" fillId="3" borderId="1" xfId="17" applyFont="1" applyFill="1" applyBorder="1" applyAlignment="1">
      <alignment horizontal="center" vertical="top"/>
    </xf>
    <xf numFmtId="0" fontId="16" fillId="0" borderId="0" xfId="17" applyFont="1"/>
    <xf numFmtId="0" fontId="20" fillId="2" borderId="1" xfId="17" applyFont="1" applyFill="1" applyBorder="1" applyAlignment="1" applyProtection="1">
      <alignment horizontal="center"/>
      <protection locked="0" hidden="1"/>
    </xf>
    <xf numFmtId="0" fontId="16" fillId="2" borderId="0" xfId="17" applyFont="1" applyFill="1" applyAlignment="1">
      <alignment horizontal="left"/>
    </xf>
    <xf numFmtId="166" fontId="21" fillId="2" borderId="1" xfId="17" applyNumberFormat="1" applyFont="1" applyFill="1" applyBorder="1" applyAlignment="1">
      <alignment horizontal="left"/>
    </xf>
    <xf numFmtId="166" fontId="19" fillId="0" borderId="1" xfId="17" applyNumberFormat="1" applyFont="1" applyBorder="1" applyAlignment="1">
      <alignment horizontal="right"/>
    </xf>
    <xf numFmtId="0" fontId="19" fillId="0" borderId="0" xfId="17" applyFont="1" applyAlignment="1">
      <alignment horizontal="left"/>
    </xf>
    <xf numFmtId="0" fontId="19" fillId="0" borderId="0" xfId="17" applyFont="1"/>
    <xf numFmtId="0" fontId="21" fillId="0" borderId="1" xfId="17" applyFont="1" applyBorder="1" applyAlignment="1">
      <alignment horizontal="left" vertical="top"/>
    </xf>
    <xf numFmtId="166" fontId="22" fillId="2" borderId="1" xfId="17" applyNumberFormat="1" applyFont="1" applyFill="1" applyBorder="1" applyAlignment="1">
      <alignment horizontal="left"/>
    </xf>
    <xf numFmtId="166" fontId="19" fillId="0" borderId="0" xfId="17" applyNumberFormat="1" applyFont="1" applyAlignment="1">
      <alignment horizontal="center"/>
    </xf>
    <xf numFmtId="0" fontId="21" fillId="3" borderId="0" xfId="17" applyFont="1" applyFill="1" applyAlignment="1">
      <alignment horizontal="left"/>
    </xf>
    <xf numFmtId="0" fontId="21" fillId="0" borderId="0" xfId="17" applyFont="1" applyAlignment="1">
      <alignment horizontal="left"/>
    </xf>
    <xf numFmtId="166" fontId="19" fillId="0" borderId="0" xfId="17" applyNumberFormat="1" applyFont="1" applyAlignment="1">
      <alignment horizontal="center" wrapText="1"/>
    </xf>
    <xf numFmtId="0" fontId="21" fillId="3" borderId="0" xfId="17" applyFont="1" applyFill="1" applyAlignment="1">
      <alignment horizontal="left" vertical="center"/>
    </xf>
    <xf numFmtId="0" fontId="19" fillId="3" borderId="0" xfId="17" applyFont="1" applyFill="1" applyAlignment="1">
      <alignment vertical="top"/>
    </xf>
    <xf numFmtId="0" fontId="23" fillId="0" borderId="0" xfId="17" applyFont="1" applyAlignment="1">
      <alignment vertical="top" wrapText="1"/>
    </xf>
    <xf numFmtId="0" fontId="21" fillId="0" borderId="0" xfId="17" applyFont="1"/>
    <xf numFmtId="0" fontId="20" fillId="3" borderId="0" xfId="17" applyFont="1" applyFill="1" applyAlignment="1">
      <alignment wrapText="1"/>
    </xf>
    <xf numFmtId="0" fontId="24" fillId="0" borderId="0" xfId="17" applyFont="1" applyAlignment="1">
      <alignment horizontal="justify" vertical="top"/>
    </xf>
    <xf numFmtId="0" fontId="24" fillId="2" borderId="0" xfId="17" applyFont="1" applyFill="1" applyAlignment="1">
      <alignment horizontal="justify" vertical="top" wrapText="1"/>
    </xf>
    <xf numFmtId="0" fontId="21" fillId="0" borderId="0" xfId="17" applyFont="1" applyAlignment="1">
      <alignment horizontal="left" vertical="center"/>
    </xf>
    <xf numFmtId="0" fontId="20" fillId="3" borderId="0" xfId="17" applyFont="1" applyFill="1" applyAlignment="1">
      <alignment vertical="center" wrapText="1"/>
    </xf>
    <xf numFmtId="166" fontId="25" fillId="0" borderId="0" xfId="17" applyNumberFormat="1" applyFont="1" applyAlignment="1">
      <alignment horizontal="left" vertical="top"/>
    </xf>
    <xf numFmtId="0" fontId="20" fillId="3" borderId="0" xfId="17" applyFont="1" applyFill="1" applyAlignment="1">
      <alignment vertical="center"/>
    </xf>
    <xf numFmtId="167" fontId="16" fillId="3" borderId="1" xfId="17" applyNumberFormat="1" applyFont="1" applyFill="1" applyBorder="1" applyAlignment="1">
      <alignment vertical="top" wrapText="1"/>
    </xf>
    <xf numFmtId="0" fontId="16" fillId="3" borderId="1" xfId="17" applyFont="1" applyFill="1" applyBorder="1" applyAlignment="1">
      <alignment horizontal="left" vertical="top" wrapText="1"/>
    </xf>
    <xf numFmtId="0" fontId="14" fillId="2" borderId="0" xfId="24" applyFont="1" applyFill="1" applyProtection="1"/>
    <xf numFmtId="0" fontId="14" fillId="2" borderId="0" xfId="24" applyFont="1" applyFill="1" applyAlignment="1" applyProtection="1">
      <alignment horizontal="justify" wrapText="1"/>
    </xf>
    <xf numFmtId="0" fontId="26" fillId="2" borderId="0" xfId="24" applyFont="1" applyFill="1" applyAlignment="1" applyProtection="1">
      <alignment horizontal="center"/>
    </xf>
    <xf numFmtId="0" fontId="27" fillId="2" borderId="0" xfId="10" applyFont="1" applyFill="1" applyBorder="1" applyAlignment="1" applyProtection="1"/>
    <xf numFmtId="0" fontId="14" fillId="0" borderId="0" xfId="24" applyFont="1" applyProtection="1"/>
    <xf numFmtId="0" fontId="21" fillId="0" borderId="0" xfId="24" applyFont="1" applyAlignment="1" applyProtection="1">
      <alignment horizontal="center" wrapText="1"/>
    </xf>
    <xf numFmtId="0" fontId="28" fillId="0" borderId="0" xfId="10" applyFont="1" applyBorder="1" applyAlignment="1" applyProtection="1">
      <alignment horizontal="center"/>
    </xf>
    <xf numFmtId="0" fontId="20" fillId="0" borderId="0" xfId="24" applyFont="1" applyProtection="1"/>
    <xf numFmtId="0" fontId="21" fillId="0" borderId="0" xfId="24" applyFont="1" applyAlignment="1" applyProtection="1">
      <alignment horizontal="center"/>
    </xf>
    <xf numFmtId="0" fontId="26" fillId="0" borderId="0" xfId="24" applyFont="1" applyAlignment="1" applyProtection="1">
      <alignment horizontal="center" wrapText="1"/>
    </xf>
    <xf numFmtId="0" fontId="26" fillId="0" borderId="0" xfId="24" applyFont="1" applyAlignment="1" applyProtection="1">
      <alignment horizontal="center"/>
    </xf>
    <xf numFmtId="0" fontId="29" fillId="3" borderId="0" xfId="35" applyFont="1" applyFill="1" applyBorder="1" applyAlignment="1">
      <alignment horizontal="left" vertical="top"/>
    </xf>
    <xf numFmtId="0" fontId="26" fillId="3" borderId="0" xfId="35" applyFont="1" applyFill="1" applyBorder="1" applyAlignment="1">
      <alignment horizontal="justify" vertical="top" wrapText="1"/>
    </xf>
    <xf numFmtId="3" fontId="21" fillId="3" borderId="0" xfId="35" applyNumberFormat="1" applyFont="1" applyFill="1" applyBorder="1" applyAlignment="1">
      <alignment horizontal="left" vertical="top"/>
    </xf>
    <xf numFmtId="0" fontId="30" fillId="3" borderId="0" xfId="35" applyFont="1" applyFill="1" applyBorder="1" applyAlignment="1">
      <alignment horizontal="left" vertical="center"/>
    </xf>
    <xf numFmtId="0" fontId="26" fillId="2" borderId="2" xfId="35" applyFont="1" applyFill="1" applyBorder="1" applyAlignment="1">
      <alignment horizontal="center" vertical="center"/>
    </xf>
    <xf numFmtId="3" fontId="26" fillId="3" borderId="2" xfId="35" applyNumberFormat="1" applyFont="1" applyFill="1" applyBorder="1" applyAlignment="1">
      <alignment horizontal="center" vertical="center"/>
    </xf>
    <xf numFmtId="167" fontId="26" fillId="4" borderId="2" xfId="36" applyNumberFormat="1" applyFont="1" applyFill="1" applyBorder="1" applyAlignment="1" applyProtection="1">
      <alignment horizontal="center" vertical="center"/>
    </xf>
    <xf numFmtId="167" fontId="26" fillId="5" borderId="2" xfId="36" applyNumberFormat="1" applyFont="1" applyFill="1" applyBorder="1" applyAlignment="1" applyProtection="1">
      <alignment horizontal="center" vertical="center"/>
    </xf>
    <xf numFmtId="0" fontId="30" fillId="3" borderId="0" xfId="35" applyFont="1" applyFill="1" applyBorder="1" applyAlignment="1">
      <alignment horizontal="left" vertical="top"/>
    </xf>
    <xf numFmtId="0" fontId="26" fillId="0" borderId="0" xfId="24" applyFont="1" applyAlignment="1" applyProtection="1">
      <alignment horizontal="justify" wrapText="1"/>
    </xf>
    <xf numFmtId="0" fontId="20" fillId="0" borderId="1" xfId="24" applyFont="1" applyBorder="1"/>
    <xf numFmtId="0" fontId="20" fillId="0" borderId="1" xfId="24" applyFont="1" applyBorder="1" applyAlignment="1">
      <alignment horizontal="justify" wrapText="1"/>
    </xf>
    <xf numFmtId="0" fontId="20" fillId="0" borderId="1" xfId="24" applyFont="1" applyBorder="1" applyAlignment="1">
      <alignment horizontal="center"/>
    </xf>
    <xf numFmtId="0" fontId="31" fillId="0" borderId="1" xfId="24" applyFont="1" applyBorder="1"/>
    <xf numFmtId="0" fontId="32" fillId="0" borderId="1" xfId="24" applyFont="1" applyBorder="1"/>
    <xf numFmtId="0" fontId="32" fillId="0" borderId="1" xfId="24" applyFont="1" applyBorder="1" applyAlignment="1">
      <alignment horizontal="justify" wrapText="1"/>
    </xf>
    <xf numFmtId="0" fontId="33" fillId="0" borderId="1" xfId="24" applyFont="1" applyBorder="1" applyAlignment="1"/>
    <xf numFmtId="0" fontId="21" fillId="0" borderId="1" xfId="24" applyFont="1" applyBorder="1" applyAlignment="1">
      <alignment horizontal="justify" wrapText="1"/>
    </xf>
    <xf numFmtId="0" fontId="33" fillId="0" borderId="1" xfId="24" applyFont="1" applyBorder="1" applyAlignment="1">
      <alignment horizontal="center"/>
    </xf>
    <xf numFmtId="0" fontId="34" fillId="0" borderId="1" xfId="2" applyFont="1" applyBorder="1" applyAlignment="1" applyProtection="1">
      <alignment horizontal="center"/>
    </xf>
    <xf numFmtId="0" fontId="20" fillId="0" borderId="1" xfId="10" applyFont="1" applyBorder="1" applyAlignment="1" applyProtection="1">
      <alignment horizontal="justify" wrapText="1"/>
    </xf>
    <xf numFmtId="0" fontId="14" fillId="0" borderId="0" xfId="24" applyFont="1" applyAlignment="1" applyProtection="1">
      <alignment horizontal="justify" wrapText="1"/>
    </xf>
    <xf numFmtId="0" fontId="33" fillId="0" borderId="1" xfId="24" applyFont="1" applyBorder="1" applyAlignment="1">
      <alignment horizontal="left"/>
    </xf>
    <xf numFmtId="0" fontId="33" fillId="0" borderId="1" xfId="24" applyFont="1" applyBorder="1" applyAlignment="1">
      <alignment horizontal="center" vertical="center"/>
    </xf>
    <xf numFmtId="0" fontId="14" fillId="2" borderId="0" xfId="0" applyFont="1" applyFill="1"/>
    <xf numFmtId="0" fontId="21" fillId="3" borderId="0" xfId="36" applyFont="1" applyFill="1" applyAlignment="1" applyProtection="1">
      <alignment horizontal="left" vertical="center"/>
      <protection hidden="1"/>
    </xf>
    <xf numFmtId="3" fontId="21" fillId="3" borderId="0" xfId="36" applyNumberFormat="1" applyFont="1" applyFill="1" applyAlignment="1" applyProtection="1">
      <alignment horizontal="left" vertical="center" wrapText="1"/>
      <protection hidden="1"/>
    </xf>
    <xf numFmtId="0" fontId="3" fillId="2" borderId="0" xfId="2" applyFont="1" applyFill="1" applyBorder="1" applyAlignment="1" applyProtection="1">
      <alignment horizontal="left"/>
    </xf>
    <xf numFmtId="0" fontId="14" fillId="2" borderId="2" xfId="0" applyFont="1" applyFill="1" applyBorder="1"/>
    <xf numFmtId="0" fontId="35" fillId="3" borderId="0" xfId="0" applyFont="1" applyFill="1"/>
    <xf numFmtId="0" fontId="36" fillId="2" borderId="0" xfId="19" applyFont="1" applyFill="1"/>
    <xf numFmtId="0" fontId="35" fillId="2" borderId="0" xfId="0" applyFont="1" applyFill="1"/>
    <xf numFmtId="0" fontId="21" fillId="3" borderId="3" xfId="0" applyFont="1" applyFill="1" applyBorder="1"/>
    <xf numFmtId="0" fontId="21" fillId="3" borderId="4" xfId="0" applyFont="1" applyFill="1" applyBorder="1"/>
    <xf numFmtId="0" fontId="21" fillId="3" borderId="5" xfId="0" applyFont="1" applyFill="1" applyBorder="1"/>
    <xf numFmtId="3" fontId="21" fillId="3" borderId="6" xfId="36" applyNumberFormat="1" applyFont="1" applyFill="1" applyBorder="1" applyAlignment="1" applyProtection="1">
      <alignment horizontal="left" vertical="center"/>
      <protection hidden="1"/>
    </xf>
    <xf numFmtId="14" fontId="21" fillId="2" borderId="6" xfId="0" applyNumberFormat="1" applyFont="1" applyFill="1" applyBorder="1"/>
    <xf numFmtId="0" fontId="21" fillId="3" borderId="7" xfId="0" applyFont="1" applyFill="1" applyBorder="1"/>
    <xf numFmtId="0" fontId="21" fillId="3" borderId="6" xfId="0" applyFont="1" applyFill="1" applyBorder="1"/>
    <xf numFmtId="0" fontId="21" fillId="3" borderId="8" xfId="0" applyFont="1" applyFill="1" applyBorder="1"/>
    <xf numFmtId="3" fontId="21" fillId="3" borderId="6" xfId="35" applyNumberFormat="1" applyFont="1" applyFill="1" applyBorder="1" applyAlignment="1">
      <alignment horizontal="left" vertical="top"/>
    </xf>
    <xf numFmtId="0" fontId="21" fillId="3" borderId="6" xfId="0" applyFont="1" applyFill="1" applyBorder="1" applyAlignment="1">
      <alignment horizontal="left"/>
    </xf>
    <xf numFmtId="0" fontId="21" fillId="2" borderId="0" xfId="0" applyFont="1" applyFill="1"/>
    <xf numFmtId="0" fontId="26" fillId="6" borderId="0" xfId="0" applyFont="1" applyFill="1" applyAlignment="1">
      <alignment horizontal="center"/>
    </xf>
    <xf numFmtId="0" fontId="26" fillId="3" borderId="0" xfId="35" applyFont="1" applyFill="1" applyBorder="1" applyAlignment="1">
      <alignment horizontal="left" vertical="top"/>
    </xf>
    <xf numFmtId="3" fontId="21" fillId="3" borderId="7" xfId="35" applyNumberFormat="1" applyFont="1" applyFill="1" applyBorder="1" applyAlignment="1">
      <alignment horizontal="left" vertical="top"/>
    </xf>
    <xf numFmtId="0" fontId="37" fillId="3" borderId="0" xfId="35" applyFont="1" applyFill="1" applyBorder="1" applyAlignment="1">
      <alignment horizontal="left" vertical="center"/>
    </xf>
    <xf numFmtId="0" fontId="21" fillId="3" borderId="0" xfId="0" applyFont="1" applyFill="1" applyBorder="1"/>
    <xf numFmtId="0" fontId="38" fillId="3" borderId="9" xfId="35" applyFont="1" applyFill="1" applyBorder="1" applyAlignment="1">
      <alignment horizontal="left" vertical="top"/>
    </xf>
    <xf numFmtId="0" fontId="39" fillId="3" borderId="10" xfId="35" applyFont="1" applyFill="1" applyBorder="1" applyAlignment="1">
      <alignment horizontal="left" vertical="top"/>
    </xf>
    <xf numFmtId="0" fontId="26" fillId="3" borderId="10" xfId="35" applyFont="1" applyFill="1" applyBorder="1" applyAlignment="1">
      <alignment horizontal="left" vertical="top"/>
    </xf>
    <xf numFmtId="3" fontId="21" fillId="3" borderId="10" xfId="35" applyNumberFormat="1" applyFont="1" applyFill="1" applyBorder="1" applyAlignment="1">
      <alignment horizontal="left" vertical="top"/>
    </xf>
    <xf numFmtId="0" fontId="21" fillId="3" borderId="11" xfId="0" applyFont="1" applyFill="1" applyBorder="1"/>
    <xf numFmtId="0" fontId="14" fillId="3" borderId="12" xfId="35" applyFont="1" applyFill="1" applyBorder="1" applyAlignment="1">
      <alignment horizontal="left" vertical="top"/>
    </xf>
    <xf numFmtId="3" fontId="20" fillId="3" borderId="0" xfId="35" applyNumberFormat="1" applyFont="1" applyFill="1" applyBorder="1" applyAlignment="1">
      <alignment horizontal="left" vertical="top"/>
    </xf>
    <xf numFmtId="0" fontId="21" fillId="3" borderId="13" xfId="0" applyFont="1" applyFill="1" applyBorder="1"/>
    <xf numFmtId="0" fontId="26" fillId="3" borderId="14" xfId="35" applyFont="1" applyFill="1" applyBorder="1" applyAlignment="1">
      <alignment horizontal="left" vertical="top"/>
    </xf>
    <xf numFmtId="0" fontId="26" fillId="3" borderId="15" xfId="35" applyFont="1" applyFill="1" applyBorder="1" applyAlignment="1">
      <alignment horizontal="left" vertical="top"/>
    </xf>
    <xf numFmtId="3" fontId="21" fillId="3" borderId="15" xfId="35" applyNumberFormat="1" applyFont="1" applyFill="1" applyBorder="1" applyAlignment="1">
      <alignment horizontal="left" vertical="top"/>
    </xf>
    <xf numFmtId="0" fontId="21" fillId="3" borderId="16" xfId="0" applyFont="1" applyFill="1" applyBorder="1"/>
    <xf numFmtId="0" fontId="3" fillId="0" borderId="12" xfId="2" applyBorder="1" applyAlignment="1" applyProtection="1">
      <alignment horizontal="left"/>
    </xf>
    <xf numFmtId="3" fontId="21" fillId="3" borderId="13" xfId="35" applyNumberFormat="1" applyFont="1" applyFill="1" applyBorder="1" applyAlignment="1">
      <alignment horizontal="left" vertical="top"/>
    </xf>
    <xf numFmtId="0" fontId="26" fillId="3" borderId="12" xfId="35" applyFont="1" applyFill="1" applyBorder="1" applyAlignment="1">
      <alignment horizontal="left" vertical="top"/>
    </xf>
    <xf numFmtId="0" fontId="26" fillId="0" borderId="12" xfId="35" applyFont="1" applyBorder="1" applyAlignment="1">
      <alignment horizontal="left" vertical="top"/>
    </xf>
    <xf numFmtId="0" fontId="26" fillId="0" borderId="0" xfId="35" applyFont="1" applyBorder="1" applyAlignment="1">
      <alignment horizontal="left" vertical="top"/>
    </xf>
    <xf numFmtId="168" fontId="26" fillId="5" borderId="2" xfId="1" applyNumberFormat="1" applyFont="1" applyFill="1" applyBorder="1" applyAlignment="1" applyProtection="1">
      <alignment horizontal="center" vertical="center"/>
    </xf>
    <xf numFmtId="0" fontId="26" fillId="2" borderId="0" xfId="0" applyFont="1" applyFill="1"/>
    <xf numFmtId="0" fontId="21" fillId="0" borderId="0" xfId="36" applyFont="1" applyBorder="1" applyAlignment="1" applyProtection="1">
      <alignment horizontal="left" vertical="center"/>
      <protection hidden="1"/>
    </xf>
    <xf numFmtId="0" fontId="26" fillId="0" borderId="0" xfId="36" applyFont="1" applyBorder="1" applyAlignment="1" applyProtection="1">
      <alignment horizontal="right" vertical="center"/>
      <protection hidden="1"/>
    </xf>
    <xf numFmtId="168" fontId="40" fillId="0" borderId="0" xfId="1" applyNumberFormat="1" applyFont="1" applyBorder="1" applyAlignment="1" applyProtection="1">
      <alignment horizontal="center" vertical="center"/>
    </xf>
    <xf numFmtId="0" fontId="25" fillId="0" borderId="12" xfId="36" applyFont="1" applyBorder="1" applyAlignment="1" applyProtection="1">
      <alignment horizontal="left" vertical="center"/>
      <protection hidden="1"/>
    </xf>
    <xf numFmtId="0" fontId="30" fillId="0" borderId="0" xfId="36" applyFont="1" applyBorder="1" applyAlignment="1" applyProtection="1">
      <alignment horizontal="left" vertical="center"/>
      <protection hidden="1"/>
    </xf>
    <xf numFmtId="168" fontId="14" fillId="0" borderId="0" xfId="1" applyNumberFormat="1" applyFont="1" applyBorder="1" applyAlignment="1" applyProtection="1">
      <alignment vertical="center"/>
    </xf>
    <xf numFmtId="168" fontId="14" fillId="0" borderId="13" xfId="1" applyNumberFormat="1" applyFont="1" applyBorder="1" applyAlignment="1" applyProtection="1">
      <alignment vertical="center"/>
    </xf>
    <xf numFmtId="0" fontId="14" fillId="2" borderId="0" xfId="0" applyFont="1" applyFill="1" applyAlignment="1">
      <alignment wrapText="1"/>
    </xf>
    <xf numFmtId="0" fontId="14" fillId="0" borderId="21" xfId="36" applyFont="1" applyBorder="1" applyAlignment="1" applyProtection="1">
      <alignment horizontal="center" vertical="center"/>
      <protection hidden="1"/>
    </xf>
    <xf numFmtId="0" fontId="14" fillId="0" borderId="2" xfId="36" applyFont="1" applyBorder="1" applyAlignment="1" applyProtection="1">
      <alignment horizontal="left" vertical="center" wrapText="1"/>
    </xf>
    <xf numFmtId="167" fontId="14" fillId="2" borderId="2" xfId="36" applyNumberFormat="1" applyFont="1" applyFill="1" applyBorder="1" applyAlignment="1" applyProtection="1">
      <alignment horizontal="right" vertical="center" wrapText="1"/>
    </xf>
    <xf numFmtId="167" fontId="14" fillId="2" borderId="2" xfId="36" applyNumberFormat="1" applyFont="1" applyFill="1" applyBorder="1" applyAlignment="1" applyProtection="1">
      <alignment horizontal="right" vertical="center"/>
    </xf>
    <xf numFmtId="167" fontId="26" fillId="2" borderId="22" xfId="36" applyNumberFormat="1" applyFont="1" applyFill="1" applyBorder="1" applyAlignment="1" applyProtection="1">
      <alignment horizontal="right" vertical="center"/>
    </xf>
    <xf numFmtId="0" fontId="26" fillId="2" borderId="3" xfId="0" applyFont="1" applyFill="1" applyBorder="1"/>
    <xf numFmtId="0" fontId="14" fillId="2" borderId="4" xfId="0" applyFont="1" applyFill="1" applyBorder="1"/>
    <xf numFmtId="0" fontId="14" fillId="2" borderId="5" xfId="0" applyFont="1" applyFill="1" applyBorder="1"/>
    <xf numFmtId="0" fontId="26" fillId="2" borderId="23" xfId="0" applyFont="1" applyFill="1" applyBorder="1"/>
    <xf numFmtId="0" fontId="14" fillId="2" borderId="24" xfId="0" applyFont="1" applyFill="1" applyBorder="1"/>
    <xf numFmtId="0" fontId="14" fillId="2" borderId="25" xfId="0" applyFont="1" applyFill="1" applyBorder="1"/>
    <xf numFmtId="0" fontId="26" fillId="0" borderId="2" xfId="36" applyFont="1" applyBorder="1" applyAlignment="1" applyProtection="1">
      <alignment horizontal="left" vertical="center" wrapText="1"/>
    </xf>
    <xf numFmtId="167" fontId="26" fillId="0" borderId="2" xfId="36" applyNumberFormat="1" applyFont="1" applyBorder="1" applyAlignment="1" applyProtection="1">
      <alignment horizontal="right" vertical="center"/>
    </xf>
    <xf numFmtId="167" fontId="14" fillId="4" borderId="2" xfId="36" applyNumberFormat="1" applyFont="1" applyFill="1" applyBorder="1" applyAlignment="1" applyProtection="1">
      <alignment horizontal="right" vertical="center"/>
    </xf>
    <xf numFmtId="167" fontId="14" fillId="2" borderId="7" xfId="36" applyNumberFormat="1" applyFont="1" applyFill="1" applyBorder="1" applyAlignment="1" applyProtection="1">
      <alignment horizontal="right" vertical="center"/>
    </xf>
    <xf numFmtId="0" fontId="41" fillId="0" borderId="2" xfId="36" applyFont="1" applyBorder="1" applyAlignment="1" applyProtection="1">
      <alignment horizontal="left" vertical="center" wrapText="1"/>
    </xf>
    <xf numFmtId="167" fontId="14" fillId="0" borderId="2" xfId="36" applyNumberFormat="1" applyFont="1" applyBorder="1" applyAlignment="1" applyProtection="1">
      <alignment horizontal="right" vertical="center"/>
    </xf>
    <xf numFmtId="167" fontId="14" fillId="0" borderId="7" xfId="36" applyNumberFormat="1" applyFont="1" applyBorder="1" applyAlignment="1" applyProtection="1">
      <alignment horizontal="right" vertical="center"/>
    </xf>
    <xf numFmtId="0" fontId="14" fillId="0" borderId="26" xfId="36" applyFont="1" applyBorder="1" applyAlignment="1" applyProtection="1">
      <alignment horizontal="center" vertical="center"/>
      <protection hidden="1"/>
    </xf>
    <xf numFmtId="0" fontId="26" fillId="0" borderId="27" xfId="36" applyFont="1" applyBorder="1" applyAlignment="1" applyProtection="1">
      <alignment horizontal="left" vertical="center" wrapText="1"/>
    </xf>
    <xf numFmtId="167" fontId="26" fillId="0" borderId="27" xfId="36" applyNumberFormat="1" applyFont="1" applyBorder="1" applyAlignment="1" applyProtection="1">
      <alignment horizontal="right" vertical="center"/>
    </xf>
    <xf numFmtId="167" fontId="26" fillId="0" borderId="28" xfId="36" applyNumberFormat="1" applyFont="1" applyBorder="1" applyAlignment="1" applyProtection="1">
      <alignment horizontal="right" vertical="center"/>
    </xf>
    <xf numFmtId="167" fontId="26" fillId="2" borderId="29" xfId="36" applyNumberFormat="1" applyFont="1" applyFill="1" applyBorder="1" applyAlignment="1" applyProtection="1">
      <alignment horizontal="right" vertical="center"/>
    </xf>
    <xf numFmtId="0" fontId="42" fillId="2" borderId="0" xfId="2" applyFont="1" applyFill="1" applyBorder="1" applyAlignment="1" applyProtection="1"/>
    <xf numFmtId="167" fontId="14" fillId="2" borderId="0" xfId="0" applyNumberFormat="1" applyFont="1" applyFill="1"/>
    <xf numFmtId="0" fontId="14" fillId="2" borderId="0" xfId="0" applyFont="1" applyFill="1" applyBorder="1"/>
    <xf numFmtId="0" fontId="21" fillId="3" borderId="0" xfId="36" applyFont="1" applyFill="1" applyAlignment="1" applyProtection="1">
      <alignment horizontal="left" vertical="center" wrapText="1"/>
      <protection hidden="1"/>
    </xf>
    <xf numFmtId="0" fontId="3" fillId="2" borderId="0" xfId="2" applyFont="1" applyFill="1" applyBorder="1" applyAlignment="1" applyProtection="1">
      <alignment horizontal="right"/>
    </xf>
    <xf numFmtId="14" fontId="14" fillId="2" borderId="0" xfId="0" applyNumberFormat="1" applyFont="1" applyFill="1"/>
    <xf numFmtId="3" fontId="21" fillId="3" borderId="7" xfId="36" applyNumberFormat="1" applyFont="1" applyFill="1" applyBorder="1" applyAlignment="1" applyProtection="1">
      <alignment horizontal="left" vertical="center"/>
      <protection hidden="1"/>
    </xf>
    <xf numFmtId="0" fontId="16" fillId="3" borderId="8" xfId="0" applyFont="1" applyFill="1" applyBorder="1"/>
    <xf numFmtId="0" fontId="14" fillId="3" borderId="8" xfId="0" applyFont="1" applyFill="1" applyBorder="1"/>
    <xf numFmtId="0" fontId="26" fillId="3" borderId="4" xfId="35" applyFont="1" applyFill="1" applyBorder="1" applyAlignment="1">
      <alignment horizontal="left" vertical="top"/>
    </xf>
    <xf numFmtId="0" fontId="14" fillId="3" borderId="0" xfId="0" applyFont="1" applyFill="1" applyBorder="1"/>
    <xf numFmtId="0" fontId="39" fillId="3" borderId="9" xfId="35" applyFont="1" applyFill="1" applyBorder="1" applyAlignment="1">
      <alignment horizontal="center" vertical="center"/>
    </xf>
    <xf numFmtId="0" fontId="39" fillId="3" borderId="10" xfId="35" applyFont="1" applyFill="1" applyBorder="1" applyAlignment="1">
      <alignment horizontal="center" vertical="top"/>
    </xf>
    <xf numFmtId="0" fontId="14" fillId="3" borderId="11" xfId="0" applyFont="1" applyFill="1" applyBorder="1"/>
    <xf numFmtId="0" fontId="14" fillId="3" borderId="13" xfId="0" applyFont="1" applyFill="1" applyBorder="1"/>
    <xf numFmtId="0" fontId="14" fillId="3" borderId="16" xfId="0" applyFont="1" applyFill="1" applyBorder="1"/>
    <xf numFmtId="0" fontId="3" fillId="0" borderId="0" xfId="2" applyBorder="1" applyAlignment="1" applyProtection="1">
      <alignment horizontal="left"/>
    </xf>
    <xf numFmtId="168" fontId="14" fillId="0" borderId="0" xfId="1" applyNumberFormat="1" applyFont="1" applyBorder="1" applyAlignment="1" applyProtection="1">
      <alignment horizontal="right" vertical="center"/>
    </xf>
    <xf numFmtId="168" fontId="26" fillId="0" borderId="0" xfId="1" applyNumberFormat="1" applyFont="1" applyBorder="1" applyAlignment="1" applyProtection="1">
      <alignment horizontal="right" vertical="center" wrapText="1"/>
    </xf>
    <xf numFmtId="0" fontId="3" fillId="0" borderId="0" xfId="2" applyBorder="1" applyAlignment="1" applyProtection="1">
      <alignment horizontal="right"/>
    </xf>
    <xf numFmtId="0" fontId="26" fillId="0" borderId="30" xfId="36" applyFont="1" applyBorder="1" applyAlignment="1" applyProtection="1">
      <alignment horizontal="center" vertical="top" wrapText="1"/>
    </xf>
    <xf numFmtId="0" fontId="26" fillId="0" borderId="31" xfId="36" applyFont="1" applyBorder="1" applyAlignment="1" applyProtection="1">
      <alignment horizontal="left" vertical="top" wrapText="1"/>
    </xf>
    <xf numFmtId="0" fontId="14" fillId="0" borderId="31" xfId="0" applyFont="1" applyBorder="1"/>
    <xf numFmtId="0" fontId="26" fillId="0" borderId="32" xfId="36" applyFont="1" applyBorder="1" applyAlignment="1" applyProtection="1">
      <alignment horizontal="center" vertical="top" wrapText="1"/>
    </xf>
    <xf numFmtId="1" fontId="26" fillId="0" borderId="33" xfId="1" applyNumberFormat="1" applyFont="1" applyBorder="1" applyAlignment="1" applyProtection="1">
      <alignment horizontal="center" vertical="top"/>
    </xf>
    <xf numFmtId="0" fontId="26" fillId="0" borderId="34" xfId="36" applyFont="1" applyBorder="1" applyAlignment="1" applyProtection="1">
      <alignment horizontal="center" vertical="top" wrapText="1"/>
    </xf>
    <xf numFmtId="0" fontId="14" fillId="0" borderId="6" xfId="36" applyFont="1" applyBorder="1" applyAlignment="1" applyProtection="1">
      <alignment horizontal="justify" vertical="top" wrapText="1"/>
    </xf>
    <xf numFmtId="0" fontId="3" fillId="0" borderId="8" xfId="2" applyFont="1" applyBorder="1" applyAlignment="1" applyProtection="1">
      <alignment horizontal="center" vertical="top" wrapText="1"/>
    </xf>
    <xf numFmtId="167" fontId="14" fillId="0" borderId="8" xfId="36" applyNumberFormat="1" applyFont="1" applyBorder="1" applyAlignment="1" applyProtection="1">
      <alignment horizontal="right" vertical="center"/>
    </xf>
    <xf numFmtId="168" fontId="14" fillId="2" borderId="35" xfId="1" applyNumberFormat="1" applyFont="1" applyFill="1" applyBorder="1" applyAlignment="1" applyProtection="1">
      <alignment horizontal="left" vertical="top"/>
    </xf>
    <xf numFmtId="167" fontId="26" fillId="0" borderId="7" xfId="36" applyNumberFormat="1" applyFont="1" applyBorder="1" applyAlignment="1" applyProtection="1">
      <alignment horizontal="right" vertical="center"/>
    </xf>
    <xf numFmtId="0" fontId="14" fillId="0" borderId="0" xfId="0" applyFont="1"/>
    <xf numFmtId="168" fontId="26" fillId="0" borderId="2" xfId="1" applyNumberFormat="1" applyFont="1" applyBorder="1" applyAlignment="1" applyProtection="1">
      <alignment horizontal="center" vertical="center" wrapText="1"/>
    </xf>
    <xf numFmtId="0" fontId="14" fillId="0" borderId="8" xfId="36" applyFont="1" applyBorder="1" applyAlignment="1" applyProtection="1">
      <alignment horizontal="left" vertical="top" wrapText="1"/>
    </xf>
    <xf numFmtId="169" fontId="14" fillId="0" borderId="8" xfId="36" applyNumberFormat="1" applyFont="1" applyBorder="1" applyAlignment="1" applyProtection="1">
      <alignment horizontal="center" vertical="center"/>
    </xf>
    <xf numFmtId="0" fontId="26" fillId="0" borderId="6" xfId="36" applyFont="1" applyBorder="1" applyAlignment="1" applyProtection="1">
      <alignment horizontal="justify" vertical="top" wrapText="1"/>
    </xf>
    <xf numFmtId="0" fontId="14" fillId="2" borderId="0" xfId="0" applyFont="1" applyFill="1" applyAlignment="1">
      <alignment vertical="center"/>
    </xf>
    <xf numFmtId="167" fontId="26" fillId="2" borderId="0" xfId="36" applyNumberFormat="1" applyFont="1" applyFill="1" applyBorder="1" applyAlignment="1" applyProtection="1">
      <alignment horizontal="right" vertical="center"/>
    </xf>
    <xf numFmtId="167" fontId="14" fillId="4" borderId="7" xfId="36" applyNumberFormat="1" applyFont="1" applyFill="1" applyBorder="1" applyAlignment="1" applyProtection="1">
      <alignment horizontal="right" vertical="center"/>
    </xf>
    <xf numFmtId="0" fontId="3" fillId="0" borderId="8" xfId="2" applyBorder="1" applyAlignment="1" applyProtection="1">
      <alignment horizontal="left" vertical="top" wrapText="1"/>
    </xf>
    <xf numFmtId="167" fontId="14" fillId="2" borderId="0" xfId="36" applyNumberFormat="1" applyFont="1" applyFill="1" applyBorder="1" applyAlignment="1" applyProtection="1">
      <alignment horizontal="right" vertical="center"/>
    </xf>
    <xf numFmtId="167" fontId="26" fillId="2" borderId="0" xfId="0" applyNumberFormat="1" applyFont="1" applyFill="1" applyAlignment="1">
      <alignment vertical="center"/>
    </xf>
    <xf numFmtId="0" fontId="26" fillId="0" borderId="36" xfId="36" applyFont="1" applyBorder="1" applyAlignment="1" applyProtection="1">
      <alignment horizontal="center" vertical="top" wrapText="1"/>
    </xf>
    <xf numFmtId="0" fontId="14" fillId="0" borderId="4" xfId="36" applyFont="1" applyBorder="1" applyAlignment="1" applyProtection="1">
      <alignment horizontal="justify" vertical="top" wrapText="1"/>
    </xf>
    <xf numFmtId="0" fontId="14" fillId="0" borderId="5" xfId="36" applyFont="1" applyBorder="1" applyAlignment="1" applyProtection="1">
      <alignment horizontal="left" vertical="top" wrapText="1"/>
    </xf>
    <xf numFmtId="167" fontId="14" fillId="2" borderId="3" xfId="36" applyNumberFormat="1" applyFont="1" applyFill="1" applyBorder="1" applyAlignment="1" applyProtection="1">
      <alignment horizontal="right" vertical="center"/>
    </xf>
    <xf numFmtId="168" fontId="14" fillId="2" borderId="37" xfId="1" applyNumberFormat="1" applyFont="1" applyFill="1" applyBorder="1" applyAlignment="1" applyProtection="1">
      <alignment horizontal="left" vertical="top"/>
    </xf>
    <xf numFmtId="0" fontId="26" fillId="0" borderId="38" xfId="36" applyFont="1" applyBorder="1" applyAlignment="1" applyProtection="1">
      <alignment horizontal="center" vertical="top" wrapText="1"/>
    </xf>
    <xf numFmtId="0" fontId="14" fillId="0" borderId="39" xfId="36" applyFont="1" applyBorder="1" applyAlignment="1" applyProtection="1">
      <alignment horizontal="justify" vertical="top" wrapText="1"/>
    </xf>
    <xf numFmtId="0" fontId="14" fillId="0" borderId="40" xfId="36" applyFont="1" applyBorder="1" applyAlignment="1" applyProtection="1">
      <alignment horizontal="left" vertical="top" wrapText="1"/>
    </xf>
    <xf numFmtId="167" fontId="14" fillId="2" borderId="27" xfId="36" applyNumberFormat="1" applyFont="1" applyFill="1" applyBorder="1" applyAlignment="1" applyProtection="1">
      <alignment horizontal="right" vertical="center"/>
    </xf>
    <xf numFmtId="168" fontId="14" fillId="2" borderId="41" xfId="1" applyNumberFormat="1" applyFont="1" applyFill="1" applyBorder="1" applyAlignment="1" applyProtection="1">
      <alignment horizontal="left" vertical="top"/>
    </xf>
    <xf numFmtId="0" fontId="26" fillId="0" borderId="10" xfId="36" applyFont="1" applyBorder="1" applyAlignment="1" applyProtection="1">
      <alignment horizontal="center" vertical="top" wrapText="1"/>
    </xf>
    <xf numFmtId="0" fontId="26" fillId="0" borderId="11" xfId="36" applyFont="1" applyBorder="1" applyAlignment="1" applyProtection="1">
      <alignment horizontal="center" vertical="top" wrapText="1"/>
    </xf>
    <xf numFmtId="0" fontId="26" fillId="0" borderId="42" xfId="36" applyFont="1" applyBorder="1" applyAlignment="1" applyProtection="1">
      <alignment horizontal="center" vertical="top" wrapText="1"/>
    </xf>
    <xf numFmtId="0" fontId="26" fillId="0" borderId="6" xfId="36" applyFont="1" applyBorder="1" applyAlignment="1" applyProtection="1">
      <alignment horizontal="left" vertical="top" wrapText="1"/>
    </xf>
    <xf numFmtId="0" fontId="26" fillId="0" borderId="8" xfId="36" applyFont="1" applyBorder="1" applyAlignment="1" applyProtection="1">
      <alignment horizontal="center" vertical="top" wrapText="1"/>
    </xf>
    <xf numFmtId="0" fontId="26" fillId="0" borderId="35" xfId="36" applyFont="1" applyBorder="1" applyAlignment="1" applyProtection="1">
      <alignment horizontal="center" vertical="top" wrapText="1"/>
    </xf>
    <xf numFmtId="1" fontId="26" fillId="2" borderId="22" xfId="1" applyNumberFormat="1" applyFont="1" applyFill="1" applyBorder="1" applyAlignment="1" applyProtection="1">
      <alignment horizontal="center" vertical="top"/>
    </xf>
    <xf numFmtId="14" fontId="26" fillId="0" borderId="8" xfId="36" applyNumberFormat="1" applyFont="1" applyBorder="1" applyAlignment="1" applyProtection="1">
      <alignment horizontal="center" vertical="top" wrapText="1"/>
    </xf>
    <xf numFmtId="14" fontId="26" fillId="0" borderId="43" xfId="36" applyNumberFormat="1" applyFont="1" applyBorder="1" applyAlignment="1" applyProtection="1">
      <alignment horizontal="center" vertical="top" wrapText="1"/>
    </xf>
    <xf numFmtId="0" fontId="26" fillId="0" borderId="25" xfId="36" applyFont="1" applyBorder="1" applyAlignment="1" applyProtection="1">
      <alignment horizontal="center" vertical="top" wrapText="1"/>
    </xf>
    <xf numFmtId="0" fontId="26" fillId="0" borderId="44" xfId="36" applyFont="1" applyBorder="1" applyAlignment="1" applyProtection="1">
      <alignment horizontal="center" vertical="top" wrapText="1"/>
    </xf>
    <xf numFmtId="14" fontId="14" fillId="0" borderId="2" xfId="36" applyNumberFormat="1" applyFont="1" applyBorder="1" applyAlignment="1" applyProtection="1">
      <alignment horizontal="center" vertical="center"/>
    </xf>
    <xf numFmtId="14" fontId="14" fillId="0" borderId="35" xfId="36" applyNumberFormat="1" applyFont="1" applyBorder="1" applyAlignment="1" applyProtection="1">
      <alignment horizontal="center" vertical="center"/>
    </xf>
    <xf numFmtId="168" fontId="14" fillId="2" borderId="22" xfId="1" applyNumberFormat="1" applyFont="1" applyFill="1" applyBorder="1" applyAlignment="1" applyProtection="1">
      <alignment horizontal="left" vertical="top"/>
    </xf>
    <xf numFmtId="14" fontId="14" fillId="2" borderId="2" xfId="36" applyNumberFormat="1" applyFont="1" applyFill="1" applyBorder="1" applyAlignment="1" applyProtection="1">
      <alignment horizontal="center" vertical="center"/>
    </xf>
    <xf numFmtId="167" fontId="26" fillId="0" borderId="35" xfId="36" applyNumberFormat="1" applyFont="1" applyBorder="1" applyAlignment="1" applyProtection="1">
      <alignment horizontal="right" vertical="center"/>
    </xf>
    <xf numFmtId="14" fontId="14" fillId="2" borderId="27" xfId="36" applyNumberFormat="1" applyFont="1" applyFill="1" applyBorder="1" applyAlignment="1" applyProtection="1">
      <alignment horizontal="center" vertical="center"/>
    </xf>
    <xf numFmtId="167" fontId="26" fillId="0" borderId="45" xfId="36" applyNumberFormat="1" applyFont="1" applyBorder="1" applyAlignment="1" applyProtection="1">
      <alignment horizontal="right" vertical="center"/>
    </xf>
    <xf numFmtId="168" fontId="14" fillId="2" borderId="29" xfId="1" applyNumberFormat="1" applyFont="1" applyFill="1" applyBorder="1" applyAlignment="1" applyProtection="1">
      <alignment horizontal="left" vertical="top"/>
    </xf>
    <xf numFmtId="0" fontId="26" fillId="0" borderId="43" xfId="36" applyFont="1" applyBorder="1" applyAlignment="1" applyProtection="1">
      <alignment horizontal="center" vertical="top" wrapText="1"/>
    </xf>
    <xf numFmtId="0" fontId="26" fillId="0" borderId="14" xfId="36" applyFont="1" applyBorder="1" applyAlignment="1" applyProtection="1">
      <alignment horizontal="center" vertical="top" wrapText="1"/>
    </xf>
    <xf numFmtId="0" fontId="26" fillId="0" borderId="39" xfId="36" applyFont="1" applyBorder="1" applyAlignment="1" applyProtection="1">
      <alignment horizontal="left" vertical="top" wrapText="1"/>
    </xf>
    <xf numFmtId="14" fontId="26" fillId="0" borderId="40" xfId="36" applyNumberFormat="1" applyFont="1" applyBorder="1" applyAlignment="1" applyProtection="1">
      <alignment horizontal="center" vertical="top" wrapText="1"/>
    </xf>
    <xf numFmtId="167" fontId="26" fillId="0" borderId="41" xfId="36" applyNumberFormat="1" applyFont="1" applyBorder="1" applyAlignment="1" applyProtection="1">
      <alignment horizontal="right" vertical="center"/>
    </xf>
    <xf numFmtId="1" fontId="26" fillId="2" borderId="29" xfId="1" applyNumberFormat="1" applyFont="1" applyFill="1" applyBorder="1" applyAlignment="1" applyProtection="1">
      <alignment horizontal="center" vertical="top"/>
    </xf>
    <xf numFmtId="0" fontId="26" fillId="2" borderId="0" xfId="0" applyFont="1" applyFill="1" applyAlignment="1"/>
    <xf numFmtId="0" fontId="47" fillId="2" borderId="0" xfId="2" applyFont="1" applyFill="1" applyBorder="1" applyAlignment="1" applyProtection="1">
      <alignment horizontal="right"/>
    </xf>
    <xf numFmtId="0" fontId="14" fillId="0" borderId="9" xfId="0" applyFont="1" applyBorder="1"/>
    <xf numFmtId="0" fontId="39" fillId="3" borderId="10" xfId="35" applyFont="1" applyFill="1" applyBorder="1" applyAlignment="1">
      <alignment horizontal="left" vertical="center"/>
    </xf>
    <xf numFmtId="0" fontId="21" fillId="3" borderId="10" xfId="0" applyFont="1" applyFill="1" applyBorder="1"/>
    <xf numFmtId="0" fontId="21" fillId="3" borderId="15" xfId="0" applyFont="1" applyFill="1" applyBorder="1"/>
    <xf numFmtId="0" fontId="14" fillId="0" borderId="0" xfId="36" applyFont="1" applyAlignment="1" applyProtection="1">
      <alignment horizontal="center" vertical="center"/>
      <protection hidden="1"/>
    </xf>
    <xf numFmtId="0" fontId="26" fillId="0" borderId="31" xfId="36" applyFont="1" applyBorder="1" applyAlignment="1" applyProtection="1">
      <alignment horizontal="justify" vertical="top" wrapText="1"/>
    </xf>
    <xf numFmtId="167" fontId="26" fillId="0" borderId="8" xfId="36" applyNumberFormat="1" applyFont="1" applyBorder="1" applyAlignment="1" applyProtection="1">
      <alignment horizontal="right" vertical="center"/>
    </xf>
    <xf numFmtId="167" fontId="14" fillId="2" borderId="8" xfId="36" applyNumberFormat="1" applyFont="1" applyFill="1" applyBorder="1" applyAlignment="1" applyProtection="1">
      <alignment horizontal="right" vertical="center"/>
    </xf>
    <xf numFmtId="0" fontId="14" fillId="0" borderId="0" xfId="0" applyFont="1" applyAlignment="1">
      <alignment horizontal="justify"/>
    </xf>
    <xf numFmtId="167" fontId="14" fillId="2" borderId="40" xfId="36" applyNumberFormat="1" applyFont="1" applyFill="1" applyBorder="1" applyAlignment="1" applyProtection="1">
      <alignment horizontal="right" vertical="center"/>
    </xf>
    <xf numFmtId="167" fontId="26" fillId="0" borderId="0" xfId="36" applyNumberFormat="1" applyFont="1" applyBorder="1" applyAlignment="1" applyProtection="1">
      <alignment horizontal="right" vertical="center"/>
    </xf>
    <xf numFmtId="0" fontId="35" fillId="3" borderId="6" xfId="0" applyFont="1" applyFill="1" applyBorder="1"/>
    <xf numFmtId="3" fontId="21" fillId="0" borderId="7" xfId="36" applyNumberFormat="1" applyFont="1" applyBorder="1" applyAlignment="1" applyProtection="1">
      <alignment horizontal="left" vertical="center"/>
      <protection hidden="1"/>
    </xf>
    <xf numFmtId="0" fontId="14" fillId="0" borderId="6" xfId="0" applyFont="1" applyBorder="1"/>
    <xf numFmtId="0" fontId="16" fillId="0" borderId="8" xfId="0" applyFont="1" applyBorder="1"/>
    <xf numFmtId="0" fontId="21" fillId="0" borderId="6" xfId="0" applyFont="1" applyBorder="1"/>
    <xf numFmtId="0" fontId="47" fillId="2" borderId="0" xfId="2" applyFont="1" applyFill="1" applyBorder="1" applyAlignment="1" applyProtection="1">
      <alignment horizontal="left"/>
    </xf>
    <xf numFmtId="0" fontId="38" fillId="3" borderId="9" xfId="35" applyFont="1" applyFill="1" applyBorder="1" applyAlignment="1">
      <alignment horizontal="center" vertical="center"/>
    </xf>
    <xf numFmtId="0" fontId="39" fillId="3" borderId="10" xfId="35" applyFont="1" applyFill="1" applyBorder="1" applyAlignment="1">
      <alignment horizontal="center" vertical="center"/>
    </xf>
    <xf numFmtId="0" fontId="35" fillId="3" borderId="10" xfId="0" applyFont="1" applyFill="1" applyBorder="1"/>
    <xf numFmtId="0" fontId="35" fillId="3" borderId="0" xfId="0" applyFont="1" applyFill="1" applyBorder="1"/>
    <xf numFmtId="0" fontId="35" fillId="3" borderId="15" xfId="0" applyFont="1" applyFill="1" applyBorder="1"/>
    <xf numFmtId="0" fontId="48" fillId="0" borderId="0" xfId="36" applyFont="1" applyProtection="1">
      <alignment horizontal="left" vertical="center"/>
      <protection hidden="1"/>
    </xf>
    <xf numFmtId="0" fontId="14" fillId="0" borderId="0" xfId="36" applyFont="1" applyProtection="1">
      <alignment horizontal="left" vertical="center"/>
      <protection hidden="1"/>
    </xf>
    <xf numFmtId="0" fontId="26" fillId="0" borderId="18" xfId="36" applyFont="1" applyBorder="1" applyAlignment="1" applyProtection="1">
      <alignment horizontal="center" vertical="top" wrapText="1"/>
    </xf>
    <xf numFmtId="0" fontId="26" fillId="0" borderId="46" xfId="36" applyFont="1" applyBorder="1" applyAlignment="1" applyProtection="1">
      <alignment horizontal="center" vertical="top" wrapText="1"/>
    </xf>
    <xf numFmtId="167" fontId="26" fillId="0" borderId="47" xfId="36" applyNumberFormat="1" applyFont="1" applyBorder="1" applyAlignment="1" applyProtection="1">
      <alignment horizontal="right" vertical="center"/>
    </xf>
    <xf numFmtId="1" fontId="26" fillId="0" borderId="10" xfId="1" applyNumberFormat="1" applyFont="1" applyBorder="1" applyAlignment="1" applyProtection="1">
      <alignment horizontal="center" vertical="top"/>
    </xf>
    <xf numFmtId="1" fontId="26" fillId="0" borderId="11" xfId="1" applyNumberFormat="1" applyFont="1" applyBorder="1" applyAlignment="1" applyProtection="1">
      <alignment horizontal="center" vertical="top"/>
    </xf>
    <xf numFmtId="0" fontId="26" fillId="0" borderId="24" xfId="36" applyFont="1" applyBorder="1" applyAlignment="1" applyProtection="1">
      <alignment horizontal="left" vertical="top" wrapText="1"/>
    </xf>
    <xf numFmtId="168" fontId="14" fillId="2" borderId="7" xfId="1" applyNumberFormat="1" applyFont="1" applyFill="1" applyBorder="1" applyAlignment="1" applyProtection="1">
      <alignment horizontal="left" vertical="top"/>
    </xf>
    <xf numFmtId="168" fontId="14" fillId="2" borderId="6" xfId="1" applyNumberFormat="1" applyFont="1" applyFill="1" applyBorder="1" applyAlignment="1" applyProtection="1">
      <alignment horizontal="left" vertical="top"/>
    </xf>
    <xf numFmtId="168" fontId="14" fillId="2" borderId="43" xfId="1" applyNumberFormat="1" applyFont="1" applyFill="1" applyBorder="1" applyAlignment="1" applyProtection="1">
      <alignment horizontal="left" vertical="top"/>
    </xf>
    <xf numFmtId="0" fontId="26" fillId="0" borderId="0" xfId="36" applyFont="1" applyBorder="1" applyAlignment="1" applyProtection="1">
      <alignment horizontal="center" vertical="top" wrapText="1"/>
    </xf>
    <xf numFmtId="0" fontId="14" fillId="0" borderId="0" xfId="36" applyFont="1" applyBorder="1" applyAlignment="1" applyProtection="1">
      <alignment horizontal="justify" vertical="top" wrapText="1"/>
    </xf>
    <xf numFmtId="0" fontId="26" fillId="0" borderId="0" xfId="0" applyFont="1"/>
    <xf numFmtId="167" fontId="26" fillId="0" borderId="18" xfId="36" applyNumberFormat="1" applyFont="1" applyBorder="1" applyAlignment="1" applyProtection="1">
      <alignment horizontal="center" vertical="center" wrapText="1"/>
    </xf>
    <xf numFmtId="167" fontId="26" fillId="0" borderId="46" xfId="36" applyNumberFormat="1" applyFont="1" applyBorder="1" applyAlignment="1" applyProtection="1">
      <alignment horizontal="center" vertical="center" wrapText="1"/>
    </xf>
    <xf numFmtId="167" fontId="26" fillId="0" borderId="33" xfId="36" applyNumberFormat="1" applyFont="1" applyBorder="1" applyAlignment="1" applyProtection="1">
      <alignment horizontal="center" vertical="center" wrapText="1"/>
    </xf>
    <xf numFmtId="167" fontId="14" fillId="0" borderId="6" xfId="36" applyNumberFormat="1" applyFont="1" applyBorder="1" applyAlignment="1" applyProtection="1">
      <alignment horizontal="justify" vertical="top" wrapText="1"/>
    </xf>
    <xf numFmtId="170" fontId="14" fillId="0" borderId="2" xfId="36" applyNumberFormat="1" applyFont="1" applyBorder="1" applyAlignment="1" applyProtection="1">
      <alignment horizontal="center" vertical="center"/>
    </xf>
    <xf numFmtId="9" fontId="14" fillId="0" borderId="2" xfId="36" applyNumberFormat="1" applyFont="1" applyBorder="1" applyAlignment="1" applyProtection="1">
      <alignment horizontal="center" vertical="center"/>
    </xf>
    <xf numFmtId="3" fontId="14" fillId="0" borderId="7" xfId="36" applyNumberFormat="1" applyFont="1" applyBorder="1" applyAlignment="1" applyProtection="1">
      <alignment horizontal="right" vertical="center"/>
    </xf>
    <xf numFmtId="167" fontId="14" fillId="0" borderId="35" xfId="36" applyNumberFormat="1" applyFont="1" applyBorder="1" applyAlignment="1" applyProtection="1">
      <alignment horizontal="right" vertical="center"/>
    </xf>
    <xf numFmtId="0" fontId="26" fillId="0" borderId="39" xfId="36" applyFont="1" applyBorder="1" applyAlignment="1" applyProtection="1">
      <alignment horizontal="justify" vertical="top" wrapText="1"/>
    </xf>
    <xf numFmtId="10" fontId="26" fillId="4" borderId="27" xfId="36" applyNumberFormat="1" applyFont="1" applyFill="1" applyBorder="1" applyAlignment="1" applyProtection="1">
      <alignment horizontal="center" vertical="center"/>
    </xf>
    <xf numFmtId="9" fontId="26" fillId="4" borderId="27" xfId="36" applyNumberFormat="1" applyFont="1" applyFill="1" applyBorder="1" applyAlignment="1" applyProtection="1">
      <alignment horizontal="center" vertical="center"/>
    </xf>
    <xf numFmtId="9" fontId="26" fillId="4" borderId="28" xfId="36" applyNumberFormat="1" applyFont="1" applyFill="1" applyBorder="1" applyAlignment="1" applyProtection="1">
      <alignment horizontal="center" vertical="center"/>
    </xf>
    <xf numFmtId="0" fontId="30" fillId="2" borderId="0" xfId="0" applyFont="1" applyFill="1"/>
    <xf numFmtId="0" fontId="26" fillId="3" borderId="0" xfId="35" applyFont="1" applyFill="1" applyBorder="1" applyAlignment="1">
      <alignment horizontal="center" vertical="top"/>
    </xf>
    <xf numFmtId="0" fontId="3" fillId="2" borderId="0" xfId="2" applyFill="1" applyBorder="1" applyAlignment="1" applyProtection="1"/>
    <xf numFmtId="168" fontId="26" fillId="5" borderId="18" xfId="1" applyNumberFormat="1" applyFont="1" applyFill="1" applyBorder="1" applyAlignment="1" applyProtection="1">
      <alignment horizontal="center" vertical="center"/>
    </xf>
    <xf numFmtId="0" fontId="37" fillId="2" borderId="0" xfId="0" applyFont="1" applyFill="1"/>
    <xf numFmtId="0" fontId="14" fillId="0" borderId="6" xfId="36" applyFont="1" applyBorder="1" applyAlignment="1" applyProtection="1">
      <alignment horizontal="left" vertical="top" wrapText="1"/>
    </xf>
    <xf numFmtId="167" fontId="26" fillId="5" borderId="8" xfId="36" applyNumberFormat="1" applyFont="1" applyFill="1" applyBorder="1" applyAlignment="1" applyProtection="1">
      <alignment horizontal="center" vertical="center"/>
    </xf>
    <xf numFmtId="167" fontId="26" fillId="4" borderId="8" xfId="36" applyNumberFormat="1" applyFont="1" applyFill="1" applyBorder="1" applyAlignment="1" applyProtection="1">
      <alignment horizontal="center" vertical="center"/>
    </xf>
    <xf numFmtId="168" fontId="14" fillId="4" borderId="35" xfId="1" applyNumberFormat="1" applyFont="1" applyFill="1" applyBorder="1" applyAlignment="1" applyProtection="1">
      <alignment horizontal="left" vertical="top"/>
    </xf>
    <xf numFmtId="0" fontId="14" fillId="0" borderId="39" xfId="36" applyFont="1" applyBorder="1" applyAlignment="1" applyProtection="1">
      <alignment horizontal="left" vertical="top" wrapText="1"/>
    </xf>
    <xf numFmtId="167" fontId="26" fillId="4" borderId="40" xfId="36" applyNumberFormat="1" applyFont="1" applyFill="1" applyBorder="1" applyAlignment="1" applyProtection="1">
      <alignment horizontal="center" vertical="center"/>
    </xf>
    <xf numFmtId="168" fontId="14" fillId="4" borderId="41" xfId="1" applyNumberFormat="1" applyFont="1" applyFill="1" applyBorder="1" applyAlignment="1" applyProtection="1">
      <alignment horizontal="left" vertical="top"/>
    </xf>
    <xf numFmtId="0" fontId="3" fillId="0" borderId="8" xfId="2" applyFont="1" applyBorder="1" applyAlignment="1" applyProtection="1">
      <alignment horizontal="right" vertical="center" wrapText="1"/>
    </xf>
    <xf numFmtId="0" fontId="14" fillId="0" borderId="8" xfId="36" applyFont="1" applyBorder="1" applyAlignment="1" applyProtection="1">
      <alignment horizontal="right" vertical="center" wrapText="1"/>
    </xf>
    <xf numFmtId="167" fontId="14" fillId="4" borderId="8" xfId="36" applyNumberFormat="1" applyFont="1" applyFill="1" applyBorder="1" applyAlignment="1" applyProtection="1">
      <alignment horizontal="right" vertical="center"/>
    </xf>
    <xf numFmtId="167" fontId="14" fillId="4" borderId="43" xfId="36" applyNumberFormat="1" applyFont="1" applyFill="1" applyBorder="1" applyAlignment="1" applyProtection="1">
      <alignment horizontal="right" vertical="center"/>
    </xf>
    <xf numFmtId="0" fontId="14" fillId="0" borderId="40" xfId="36" applyFont="1" applyBorder="1" applyAlignment="1" applyProtection="1">
      <alignment horizontal="right" vertical="center" wrapText="1"/>
    </xf>
    <xf numFmtId="167" fontId="14" fillId="4" borderId="40" xfId="36" applyNumberFormat="1" applyFont="1" applyFill="1" applyBorder="1" applyAlignment="1" applyProtection="1">
      <alignment horizontal="right" vertical="center"/>
    </xf>
    <xf numFmtId="167" fontId="14" fillId="4" borderId="49" xfId="36" applyNumberFormat="1" applyFont="1" applyFill="1" applyBorder="1" applyAlignment="1" applyProtection="1">
      <alignment horizontal="right" vertical="center"/>
    </xf>
    <xf numFmtId="0" fontId="19" fillId="2" borderId="0" xfId="0" applyFont="1" applyFill="1" applyAlignment="1">
      <alignment horizontal="right" vertical="center"/>
    </xf>
    <xf numFmtId="3" fontId="21" fillId="3" borderId="4" xfId="35" applyNumberFormat="1" applyFont="1" applyFill="1" applyBorder="1" applyAlignment="1">
      <alignment horizontal="left" vertical="top"/>
    </xf>
    <xf numFmtId="0" fontId="34" fillId="0" borderId="0" xfId="2" applyFont="1" applyBorder="1" applyAlignment="1" applyProtection="1">
      <alignment horizontal="left"/>
    </xf>
    <xf numFmtId="0" fontId="34" fillId="0" borderId="0" xfId="2" applyFont="1" applyBorder="1" applyAlignment="1" applyProtection="1">
      <alignment horizontal="right"/>
    </xf>
    <xf numFmtId="0" fontId="25" fillId="0" borderId="0" xfId="36" applyFont="1" applyAlignment="1" applyProtection="1">
      <alignment horizontal="left" vertical="center"/>
      <protection hidden="1"/>
    </xf>
    <xf numFmtId="0" fontId="30" fillId="5" borderId="2" xfId="35" applyFont="1" applyFill="1" applyBorder="1" applyAlignment="1">
      <alignment horizontal="center" vertical="top"/>
    </xf>
    <xf numFmtId="168" fontId="40" fillId="0" borderId="0" xfId="1" applyNumberFormat="1" applyFont="1" applyBorder="1" applyAlignment="1" applyProtection="1">
      <alignment horizontal="left" vertical="center"/>
    </xf>
    <xf numFmtId="0" fontId="30" fillId="0" borderId="0" xfId="36" applyFont="1" applyAlignment="1" applyProtection="1">
      <alignment horizontal="left" vertical="center"/>
      <protection hidden="1"/>
    </xf>
    <xf numFmtId="0" fontId="14" fillId="0" borderId="30" xfId="36" applyFont="1" applyBorder="1" applyAlignment="1" applyProtection="1">
      <alignment horizontal="center" vertical="center"/>
      <protection hidden="1"/>
    </xf>
    <xf numFmtId="3" fontId="48" fillId="0" borderId="31" xfId="36" applyNumberFormat="1" applyFont="1" applyBorder="1" applyAlignment="1" applyProtection="1">
      <alignment horizontal="left" vertical="center" wrapText="1"/>
    </xf>
    <xf numFmtId="0" fontId="14" fillId="0" borderId="31" xfId="36" applyFont="1" applyBorder="1" applyAlignment="1" applyProtection="1">
      <alignment horizontal="left" vertical="center" wrapText="1"/>
    </xf>
    <xf numFmtId="0" fontId="26" fillId="0" borderId="50" xfId="36" applyFont="1" applyBorder="1" applyAlignment="1" applyProtection="1">
      <alignment horizontal="center" vertical="top" wrapText="1"/>
    </xf>
    <xf numFmtId="0" fontId="26" fillId="0" borderId="33" xfId="36" applyFont="1" applyBorder="1" applyAlignment="1" applyProtection="1">
      <alignment horizontal="center" vertical="top" wrapText="1"/>
    </xf>
    <xf numFmtId="0" fontId="14" fillId="0" borderId="51" xfId="36" applyFont="1" applyBorder="1" applyAlignment="1" applyProtection="1">
      <alignment horizontal="center" vertical="center"/>
      <protection hidden="1"/>
    </xf>
    <xf numFmtId="0" fontId="26" fillId="0" borderId="7" xfId="36" applyFont="1" applyBorder="1" applyAlignment="1" applyProtection="1">
      <alignment horizontal="left" vertical="center" wrapText="1"/>
    </xf>
    <xf numFmtId="0" fontId="14" fillId="0" borderId="5" xfId="36" applyFont="1" applyBorder="1" applyAlignment="1" applyProtection="1">
      <alignment horizontal="left" vertical="center" wrapText="1"/>
    </xf>
    <xf numFmtId="0" fontId="26" fillId="0" borderId="2" xfId="36" applyFont="1" applyBorder="1" applyAlignment="1" applyProtection="1">
      <alignment horizontal="center" vertical="center"/>
    </xf>
    <xf numFmtId="167" fontId="26" fillId="2" borderId="52" xfId="36" applyNumberFormat="1" applyFont="1" applyFill="1" applyBorder="1" applyAlignment="1" applyProtection="1">
      <alignment horizontal="center" vertical="center" wrapText="1"/>
    </xf>
    <xf numFmtId="167" fontId="26" fillId="2" borderId="35" xfId="36" applyNumberFormat="1" applyFont="1" applyFill="1" applyBorder="1" applyAlignment="1" applyProtection="1">
      <alignment horizontal="center" vertical="center" wrapText="1"/>
    </xf>
    <xf numFmtId="0" fontId="48" fillId="0" borderId="6" xfId="36" applyFont="1" applyBorder="1" applyAlignment="1" applyProtection="1">
      <alignment horizontal="justify" vertical="top" wrapText="1"/>
    </xf>
    <xf numFmtId="0" fontId="14" fillId="0" borderId="6" xfId="36" applyFont="1" applyBorder="1" applyAlignment="1" applyProtection="1">
      <alignment horizontal="left" vertical="center" wrapText="1"/>
    </xf>
    <xf numFmtId="0" fontId="14" fillId="0" borderId="43" xfId="36" applyFont="1" applyBorder="1" applyAlignment="1" applyProtection="1">
      <alignment horizontal="left" vertical="center" wrapText="1"/>
    </xf>
    <xf numFmtId="0" fontId="14" fillId="0" borderId="7" xfId="36" applyFont="1" applyBorder="1" applyAlignment="1" applyProtection="1">
      <alignment horizontal="left" vertical="center" wrapText="1"/>
    </xf>
    <xf numFmtId="0" fontId="14" fillId="0" borderId="25" xfId="36" applyFont="1" applyBorder="1" applyAlignment="1" applyProtection="1">
      <alignment horizontal="left" vertical="center" wrapText="1"/>
    </xf>
    <xf numFmtId="167" fontId="26" fillId="0" borderId="25" xfId="36" applyNumberFormat="1" applyFont="1" applyBorder="1" applyAlignment="1" applyProtection="1">
      <alignment horizontal="right" vertical="center"/>
    </xf>
    <xf numFmtId="167" fontId="14" fillId="2" borderId="53" xfId="36" applyNumberFormat="1" applyFont="1" applyFill="1" applyBorder="1" applyAlignment="1" applyProtection="1">
      <alignment horizontal="right" vertical="center"/>
    </xf>
    <xf numFmtId="167" fontId="14" fillId="2" borderId="54" xfId="36" applyNumberFormat="1" applyFont="1" applyFill="1" applyBorder="1" applyAlignment="1" applyProtection="1">
      <alignment horizontal="right" vertical="center"/>
    </xf>
    <xf numFmtId="0" fontId="14" fillId="0" borderId="8" xfId="36" applyFont="1" applyBorder="1" applyAlignment="1" applyProtection="1">
      <alignment horizontal="left" vertical="center" wrapText="1"/>
    </xf>
    <xf numFmtId="167" fontId="14" fillId="2" borderId="35" xfId="36" applyNumberFormat="1" applyFont="1" applyFill="1" applyBorder="1" applyAlignment="1" applyProtection="1">
      <alignment horizontal="right" vertical="center"/>
    </xf>
    <xf numFmtId="167" fontId="26" fillId="2" borderId="2" xfId="36" applyNumberFormat="1" applyFont="1" applyFill="1" applyBorder="1" applyAlignment="1" applyProtection="1">
      <alignment horizontal="right" vertical="center"/>
    </xf>
    <xf numFmtId="0" fontId="48" fillId="0" borderId="7" xfId="36" applyFont="1" applyBorder="1" applyAlignment="1" applyProtection="1">
      <alignment horizontal="left" vertical="center" wrapText="1"/>
    </xf>
    <xf numFmtId="170" fontId="26" fillId="0" borderId="2" xfId="36" applyNumberFormat="1" applyFont="1" applyBorder="1" applyAlignment="1" applyProtection="1">
      <alignment horizontal="center" vertical="center"/>
    </xf>
    <xf numFmtId="170" fontId="26" fillId="0" borderId="35" xfId="36" applyNumberFormat="1" applyFont="1" applyBorder="1" applyAlignment="1" applyProtection="1">
      <alignment horizontal="center" vertical="center"/>
    </xf>
    <xf numFmtId="0" fontId="26" fillId="0" borderId="7" xfId="36" applyFont="1" applyBorder="1" applyAlignment="1" applyProtection="1">
      <alignment horizontal="left" vertical="center"/>
    </xf>
    <xf numFmtId="167" fontId="26" fillId="0" borderId="6" xfId="36" applyNumberFormat="1" applyFont="1" applyBorder="1" applyAlignment="1" applyProtection="1">
      <alignment horizontal="right" vertical="center"/>
    </xf>
    <xf numFmtId="167" fontId="26" fillId="0" borderId="43" xfId="36" applyNumberFormat="1" applyFont="1" applyBorder="1" applyAlignment="1" applyProtection="1">
      <alignment horizontal="right" vertical="center"/>
    </xf>
    <xf numFmtId="0" fontId="48" fillId="0" borderId="3" xfId="36" applyFont="1" applyBorder="1" applyAlignment="1" applyProtection="1">
      <alignment horizontal="left" vertical="center" wrapText="1"/>
    </xf>
    <xf numFmtId="167" fontId="26" fillId="0" borderId="52" xfId="36" applyNumberFormat="1" applyFont="1" applyBorder="1" applyAlignment="1" applyProtection="1">
      <alignment horizontal="right" vertical="center"/>
    </xf>
    <xf numFmtId="167" fontId="26" fillId="0" borderId="5" xfId="36" applyNumberFormat="1" applyFont="1" applyBorder="1" applyAlignment="1" applyProtection="1">
      <alignment horizontal="right" vertical="center"/>
    </xf>
    <xf numFmtId="167" fontId="26" fillId="0" borderId="37" xfId="36" applyNumberFormat="1" applyFont="1" applyBorder="1" applyAlignment="1" applyProtection="1">
      <alignment horizontal="right" vertical="center"/>
    </xf>
    <xf numFmtId="169" fontId="26" fillId="0" borderId="8" xfId="36" applyNumberFormat="1" applyFont="1" applyBorder="1" applyAlignment="1" applyProtection="1">
      <alignment horizontal="center" vertical="center"/>
    </xf>
    <xf numFmtId="10" fontId="14" fillId="2" borderId="2" xfId="36" applyNumberFormat="1" applyFont="1" applyFill="1" applyBorder="1" applyAlignment="1" applyProtection="1">
      <alignment horizontal="center" vertical="center"/>
    </xf>
    <xf numFmtId="10" fontId="14" fillId="2" borderId="35" xfId="36" applyNumberFormat="1" applyFont="1" applyFill="1" applyBorder="1" applyAlignment="1" applyProtection="1">
      <alignment horizontal="center" vertical="center"/>
    </xf>
    <xf numFmtId="167" fontId="26" fillId="4" borderId="2" xfId="36" applyNumberFormat="1" applyFont="1" applyFill="1" applyBorder="1" applyAlignment="1" applyProtection="1">
      <alignment horizontal="right" vertical="center"/>
    </xf>
    <xf numFmtId="167" fontId="14" fillId="4" borderId="35" xfId="36" applyNumberFormat="1" applyFont="1" applyFill="1" applyBorder="1" applyAlignment="1" applyProtection="1">
      <alignment horizontal="right" vertical="center"/>
    </xf>
    <xf numFmtId="167" fontId="26" fillId="2" borderId="8" xfId="36" applyNumberFormat="1" applyFont="1" applyFill="1" applyBorder="1" applyAlignment="1" applyProtection="1">
      <alignment horizontal="right" vertical="center"/>
    </xf>
    <xf numFmtId="0" fontId="14" fillId="0" borderId="4" xfId="36" applyFont="1" applyBorder="1" applyAlignment="1" applyProtection="1">
      <alignment horizontal="left" vertical="top" wrapText="1"/>
    </xf>
    <xf numFmtId="0" fontId="14" fillId="0" borderId="52" xfId="36" applyFont="1" applyBorder="1" applyAlignment="1" applyProtection="1">
      <alignment horizontal="center" vertical="center"/>
      <protection hidden="1"/>
    </xf>
    <xf numFmtId="0" fontId="14" fillId="0" borderId="3" xfId="36" applyFont="1" applyBorder="1" applyAlignment="1" applyProtection="1">
      <alignment horizontal="justify" vertical="top" wrapText="1"/>
    </xf>
    <xf numFmtId="167" fontId="14" fillId="0" borderId="52" xfId="36" applyNumberFormat="1" applyFont="1" applyBorder="1" applyAlignment="1" applyProtection="1">
      <alignment horizontal="right" vertical="center"/>
    </xf>
    <xf numFmtId="167" fontId="14" fillId="0" borderId="37" xfId="36" applyNumberFormat="1" applyFont="1" applyBorder="1" applyAlignment="1" applyProtection="1">
      <alignment horizontal="right" vertical="center"/>
    </xf>
    <xf numFmtId="0" fontId="14" fillId="0" borderId="17" xfId="36" applyFont="1" applyBorder="1" applyAlignment="1" applyProtection="1">
      <alignment horizontal="center" vertical="center"/>
      <protection hidden="1"/>
    </xf>
    <xf numFmtId="0" fontId="26" fillId="0" borderId="46" xfId="36" applyFont="1" applyBorder="1" applyAlignment="1" applyProtection="1">
      <alignment horizontal="left" vertical="center" wrapText="1"/>
    </xf>
    <xf numFmtId="0" fontId="26" fillId="0" borderId="31" xfId="36" applyFont="1" applyBorder="1" applyAlignment="1" applyProtection="1">
      <alignment horizontal="center" vertical="top" wrapText="1"/>
    </xf>
    <xf numFmtId="0" fontId="26" fillId="4" borderId="46" xfId="36" applyFont="1" applyFill="1" applyBorder="1" applyAlignment="1" applyProtection="1">
      <alignment horizontal="center" vertical="top" wrapText="1"/>
    </xf>
    <xf numFmtId="0" fontId="14" fillId="4" borderId="10" xfId="0" applyFont="1" applyFill="1" applyBorder="1"/>
    <xf numFmtId="0" fontId="14" fillId="4" borderId="11" xfId="0" applyFont="1" applyFill="1" applyBorder="1"/>
    <xf numFmtId="0" fontId="26" fillId="0" borderId="6" xfId="36" applyFont="1" applyBorder="1" applyAlignment="1" applyProtection="1">
      <alignment horizontal="left" vertical="center" wrapText="1"/>
    </xf>
    <xf numFmtId="0" fontId="26" fillId="0" borderId="8" xfId="36" applyFont="1" applyBorder="1" applyAlignment="1" applyProtection="1">
      <alignment horizontal="center" vertical="center" wrapText="1"/>
    </xf>
    <xf numFmtId="0" fontId="26" fillId="0" borderId="7" xfId="36" applyFont="1" applyBorder="1" applyAlignment="1" applyProtection="1">
      <alignment horizontal="center" vertical="center" wrapText="1"/>
    </xf>
    <xf numFmtId="0" fontId="14" fillId="4" borderId="0" xfId="0" applyFont="1" applyFill="1" applyBorder="1" applyAlignment="1">
      <alignment vertical="center"/>
    </xf>
    <xf numFmtId="0" fontId="14" fillId="4" borderId="13" xfId="0" applyFont="1" applyFill="1" applyBorder="1" applyAlignment="1">
      <alignment vertical="center"/>
    </xf>
    <xf numFmtId="14" fontId="26" fillId="0" borderId="8" xfId="36" applyNumberFormat="1" applyFont="1" applyBorder="1" applyAlignment="1" applyProtection="1">
      <alignment horizontal="center" vertical="center" wrapText="1"/>
    </xf>
    <xf numFmtId="14" fontId="26" fillId="0" borderId="7" xfId="36" applyNumberFormat="1" applyFont="1" applyBorder="1" applyAlignment="1" applyProtection="1">
      <alignment horizontal="center" vertical="center" wrapText="1"/>
    </xf>
    <xf numFmtId="0" fontId="14" fillId="0" borderId="55" xfId="36" applyFont="1" applyBorder="1" applyAlignment="1" applyProtection="1">
      <alignment horizontal="center" vertical="center"/>
      <protection hidden="1"/>
    </xf>
    <xf numFmtId="0" fontId="26" fillId="0" borderId="15" xfId="36" applyFont="1" applyBorder="1" applyAlignment="1" applyProtection="1">
      <alignment horizontal="left" vertical="center" wrapText="1"/>
    </xf>
    <xf numFmtId="14" fontId="26" fillId="0" borderId="56" xfId="36" applyNumberFormat="1" applyFont="1" applyBorder="1" applyAlignment="1" applyProtection="1">
      <alignment horizontal="center" vertical="center" wrapText="1"/>
    </xf>
    <xf numFmtId="167" fontId="26" fillId="0" borderId="40" xfId="36" applyNumberFormat="1" applyFont="1" applyBorder="1" applyAlignment="1" applyProtection="1">
      <alignment horizontal="right" vertical="center"/>
    </xf>
    <xf numFmtId="167" fontId="14" fillId="2" borderId="57" xfId="36" applyNumberFormat="1" applyFont="1" applyFill="1" applyBorder="1" applyAlignment="1" applyProtection="1">
      <alignment horizontal="right" vertical="center"/>
    </xf>
    <xf numFmtId="167" fontId="14" fillId="2" borderId="45" xfId="36" applyNumberFormat="1" applyFont="1" applyFill="1" applyBorder="1" applyAlignment="1" applyProtection="1">
      <alignment horizontal="right" vertical="center"/>
    </xf>
    <xf numFmtId="0" fontId="30" fillId="2" borderId="0" xfId="0" applyFont="1" applyFill="1" applyAlignment="1">
      <alignment wrapText="1"/>
    </xf>
    <xf numFmtId="0" fontId="14" fillId="0" borderId="0" xfId="36" applyFont="1" applyBorder="1" applyAlignment="1" applyProtection="1">
      <alignment horizontal="left" vertical="top" wrapText="1"/>
      <protection hidden="1"/>
    </xf>
    <xf numFmtId="0" fontId="26" fillId="0" borderId="0" xfId="36" applyFont="1" applyBorder="1" applyAlignment="1" applyProtection="1">
      <alignment horizontal="left" vertical="top" wrapText="1"/>
      <protection hidden="1"/>
    </xf>
    <xf numFmtId="0" fontId="36" fillId="0" borderId="0" xfId="36" applyFont="1" applyBorder="1" applyAlignment="1" applyProtection="1">
      <alignment horizontal="right" vertical="center" wrapText="1"/>
      <protection hidden="1"/>
    </xf>
    <xf numFmtId="0" fontId="26" fillId="0" borderId="0" xfId="36" applyFont="1" applyBorder="1" applyAlignment="1" applyProtection="1">
      <alignment horizontal="center" vertical="top" wrapText="1"/>
      <protection hidden="1"/>
    </xf>
    <xf numFmtId="0" fontId="14" fillId="0" borderId="34" xfId="36" applyFont="1" applyBorder="1" applyAlignment="1" applyProtection="1">
      <alignment horizontal="center" vertical="top" wrapText="1"/>
    </xf>
    <xf numFmtId="0" fontId="14" fillId="0" borderId="38" xfId="36" applyFont="1" applyBorder="1" applyAlignment="1" applyProtection="1">
      <alignment horizontal="center" vertical="top" wrapText="1"/>
    </xf>
    <xf numFmtId="171" fontId="26" fillId="2" borderId="27" xfId="36" applyNumberFormat="1" applyFont="1" applyFill="1" applyBorder="1" applyAlignment="1" applyProtection="1">
      <alignment horizontal="center" vertical="center"/>
    </xf>
    <xf numFmtId="0" fontId="14" fillId="2" borderId="0" xfId="18" applyFont="1" applyFill="1"/>
    <xf numFmtId="0" fontId="35" fillId="3" borderId="0" xfId="18" applyFont="1" applyFill="1"/>
    <xf numFmtId="0" fontId="35" fillId="2" borderId="0" xfId="18" applyFont="1" applyFill="1"/>
    <xf numFmtId="0" fontId="21" fillId="3" borderId="7" xfId="18" applyFont="1" applyFill="1" applyBorder="1"/>
    <xf numFmtId="0" fontId="21" fillId="3" borderId="6" xfId="18" applyFont="1" applyFill="1" applyBorder="1"/>
    <xf numFmtId="0" fontId="21" fillId="3" borderId="8" xfId="18" applyFont="1" applyFill="1" applyBorder="1"/>
    <xf numFmtId="0" fontId="16" fillId="3" borderId="8" xfId="18" applyFont="1" applyFill="1" applyBorder="1"/>
    <xf numFmtId="0" fontId="21" fillId="3" borderId="6" xfId="18" applyFont="1" applyFill="1" applyBorder="1" applyAlignment="1">
      <alignment horizontal="left"/>
    </xf>
    <xf numFmtId="0" fontId="14" fillId="3" borderId="8" xfId="18" applyFont="1" applyFill="1" applyBorder="1"/>
    <xf numFmtId="0" fontId="21" fillId="2" borderId="0" xfId="18" applyFont="1" applyFill="1"/>
    <xf numFmtId="0" fontId="26" fillId="6" borderId="0" xfId="18" applyFont="1" applyFill="1" applyAlignment="1">
      <alignment horizontal="center"/>
    </xf>
    <xf numFmtId="0" fontId="21" fillId="3" borderId="0" xfId="18" applyFont="1" applyFill="1" applyBorder="1"/>
    <xf numFmtId="0" fontId="14" fillId="3" borderId="0" xfId="18" applyFont="1" applyFill="1" applyBorder="1"/>
    <xf numFmtId="0" fontId="26" fillId="3" borderId="10" xfId="35" applyFont="1" applyFill="1" applyBorder="1" applyAlignment="1">
      <alignment horizontal="center" vertical="top"/>
    </xf>
    <xf numFmtId="0" fontId="21" fillId="3" borderId="10" xfId="18" applyFont="1" applyFill="1" applyBorder="1"/>
    <xf numFmtId="0" fontId="14" fillId="3" borderId="11" xfId="18" applyFont="1" applyFill="1" applyBorder="1"/>
    <xf numFmtId="0" fontId="50" fillId="2" borderId="0" xfId="18" applyFont="1" applyFill="1"/>
    <xf numFmtId="0" fontId="14" fillId="3" borderId="13" xfId="18" applyFont="1" applyFill="1" applyBorder="1"/>
    <xf numFmtId="0" fontId="21" fillId="3" borderId="15" xfId="18" applyFont="1" applyFill="1" applyBorder="1"/>
    <xf numFmtId="0" fontId="14" fillId="3" borderId="16" xfId="18" applyFont="1" applyFill="1" applyBorder="1"/>
    <xf numFmtId="168" fontId="14" fillId="0" borderId="0" xfId="4" applyNumberFormat="1" applyFont="1" applyBorder="1" applyAlignment="1" applyProtection="1">
      <alignment vertical="center"/>
    </xf>
    <xf numFmtId="0" fontId="14" fillId="0" borderId="0" xfId="18" applyFont="1"/>
    <xf numFmtId="0" fontId="20" fillId="0" borderId="0" xfId="36" applyFont="1" applyBorder="1" applyAlignment="1" applyProtection="1">
      <alignment horizontal="left" vertical="top" wrapText="1"/>
      <protection hidden="1"/>
    </xf>
    <xf numFmtId="0" fontId="21" fillId="0" borderId="0" xfId="36" applyFont="1" applyBorder="1" applyAlignment="1" applyProtection="1">
      <alignment horizontal="left" vertical="top"/>
      <protection hidden="1"/>
    </xf>
    <xf numFmtId="3" fontId="25" fillId="2" borderId="0" xfId="36" applyNumberFormat="1" applyFont="1" applyFill="1" applyBorder="1" applyAlignment="1" applyProtection="1">
      <alignment horizontal="center" vertical="top" wrapText="1"/>
      <protection hidden="1"/>
    </xf>
    <xf numFmtId="0" fontId="21" fillId="0" borderId="0" xfId="36" applyFont="1" applyBorder="1" applyAlignment="1" applyProtection="1">
      <alignment horizontal="left" vertical="top" wrapText="1"/>
      <protection hidden="1"/>
    </xf>
    <xf numFmtId="9" fontId="21" fillId="2" borderId="0" xfId="36" applyNumberFormat="1" applyFont="1" applyFill="1" applyBorder="1" applyAlignment="1" applyProtection="1">
      <alignment horizontal="center" vertical="top" wrapText="1"/>
      <protection hidden="1"/>
    </xf>
    <xf numFmtId="0" fontId="21" fillId="0" borderId="0" xfId="36" applyFont="1" applyBorder="1" applyAlignment="1" applyProtection="1">
      <alignment horizontal="center" vertical="top" wrapText="1"/>
      <protection hidden="1"/>
    </xf>
    <xf numFmtId="0" fontId="21" fillId="0" borderId="30" xfId="36" applyFont="1" applyBorder="1" applyAlignment="1" applyProtection="1">
      <alignment horizontal="center" vertical="top" wrapText="1"/>
    </xf>
    <xf numFmtId="0" fontId="21" fillId="0" borderId="31" xfId="36" applyFont="1" applyBorder="1" applyAlignment="1" applyProtection="1">
      <alignment horizontal="center" vertical="top"/>
    </xf>
    <xf numFmtId="0" fontId="21" fillId="0" borderId="18" xfId="36" applyFont="1" applyBorder="1" applyAlignment="1" applyProtection="1">
      <alignment horizontal="center" vertical="top" wrapText="1"/>
    </xf>
    <xf numFmtId="0" fontId="21" fillId="0" borderId="32" xfId="36" applyFont="1" applyBorder="1" applyAlignment="1" applyProtection="1">
      <alignment horizontal="center" vertical="top" wrapText="1"/>
    </xf>
    <xf numFmtId="1" fontId="21" fillId="0" borderId="33" xfId="4" applyNumberFormat="1" applyFont="1" applyBorder="1" applyAlignment="1" applyProtection="1">
      <alignment horizontal="center" vertical="top"/>
    </xf>
    <xf numFmtId="0" fontId="20" fillId="0" borderId="6" xfId="36" applyFont="1" applyBorder="1" applyAlignment="1" applyProtection="1">
      <alignment horizontal="justify" vertical="top" wrapText="1"/>
    </xf>
    <xf numFmtId="0" fontId="51" fillId="2" borderId="2" xfId="36" applyFont="1" applyFill="1" applyBorder="1" applyAlignment="1" applyProtection="1">
      <alignment horizontal="center" vertical="center"/>
    </xf>
    <xf numFmtId="172" fontId="51" fillId="0" borderId="6" xfId="36" applyNumberFormat="1" applyFont="1" applyBorder="1" applyAlignment="1" applyProtection="1">
      <alignment horizontal="center" vertical="center"/>
    </xf>
    <xf numFmtId="0" fontId="51" fillId="2" borderId="2" xfId="36" applyFont="1" applyFill="1" applyBorder="1" applyAlignment="1" applyProtection="1">
      <alignment horizontal="right" vertical="center"/>
    </xf>
    <xf numFmtId="167" fontId="51" fillId="0" borderId="8" xfId="36" applyNumberFormat="1" applyFont="1" applyBorder="1" applyAlignment="1" applyProtection="1">
      <alignment horizontal="right" vertical="center"/>
    </xf>
    <xf numFmtId="168" fontId="14" fillId="2" borderId="35" xfId="4" applyNumberFormat="1" applyFont="1" applyFill="1" applyBorder="1" applyAlignment="1" applyProtection="1">
      <alignment horizontal="left" vertical="top"/>
    </xf>
    <xf numFmtId="0" fontId="20" fillId="0" borderId="4" xfId="36" applyFont="1" applyBorder="1" applyAlignment="1" applyProtection="1">
      <alignment horizontal="justify" vertical="top" wrapText="1"/>
    </xf>
    <xf numFmtId="0" fontId="51" fillId="2" borderId="52" xfId="36" applyFont="1" applyFill="1" applyBorder="1" applyAlignment="1" applyProtection="1">
      <alignment horizontal="center" vertical="center"/>
    </xf>
    <xf numFmtId="172" fontId="51" fillId="0" borderId="4" xfId="36" applyNumberFormat="1" applyFont="1" applyBorder="1" applyAlignment="1" applyProtection="1">
      <alignment horizontal="center" vertical="center"/>
    </xf>
    <xf numFmtId="0" fontId="51" fillId="2" borderId="52" xfId="36" applyFont="1" applyFill="1" applyBorder="1" applyAlignment="1" applyProtection="1">
      <alignment horizontal="right" vertical="center"/>
    </xf>
    <xf numFmtId="167" fontId="51" fillId="4" borderId="8" xfId="36" applyNumberFormat="1" applyFont="1" applyFill="1" applyBorder="1" applyAlignment="1" applyProtection="1">
      <alignment horizontal="right" vertical="center"/>
    </xf>
    <xf numFmtId="0" fontId="21" fillId="0" borderId="6" xfId="36" applyFont="1" applyBorder="1" applyAlignment="1" applyProtection="1">
      <alignment horizontal="justify" vertical="top" wrapText="1"/>
    </xf>
    <xf numFmtId="0" fontId="48" fillId="0" borderId="6" xfId="36" applyFont="1" applyBorder="1" applyAlignment="1" applyProtection="1">
      <alignment horizontal="center" vertical="center"/>
    </xf>
    <xf numFmtId="0" fontId="48" fillId="0" borderId="8" xfId="36" applyFont="1" applyBorder="1" applyAlignment="1" applyProtection="1">
      <alignment horizontal="center" vertical="center"/>
    </xf>
    <xf numFmtId="167" fontId="48" fillId="0" borderId="8" xfId="36" applyNumberFormat="1" applyFont="1" applyBorder="1" applyAlignment="1" applyProtection="1">
      <alignment horizontal="right" vertical="center"/>
    </xf>
    <xf numFmtId="0" fontId="20" fillId="0" borderId="24" xfId="36" applyFont="1" applyBorder="1" applyAlignment="1" applyProtection="1">
      <alignment horizontal="justify" vertical="top" wrapText="1"/>
    </xf>
    <xf numFmtId="0" fontId="51" fillId="0" borderId="24" xfId="36" applyFont="1" applyBorder="1" applyAlignment="1" applyProtection="1">
      <alignment horizontal="justify" vertical="top" wrapText="1"/>
    </xf>
    <xf numFmtId="0" fontId="14" fillId="0" borderId="24" xfId="36" applyFont="1" applyBorder="1" applyAlignment="1" applyProtection="1">
      <alignment horizontal="justify" vertical="top" wrapText="1"/>
    </xf>
    <xf numFmtId="0" fontId="14" fillId="0" borderId="44" xfId="36" applyFont="1" applyBorder="1" applyAlignment="1" applyProtection="1">
      <alignment horizontal="justify" vertical="top" wrapText="1"/>
    </xf>
    <xf numFmtId="0" fontId="21" fillId="0" borderId="39" xfId="36" applyFont="1" applyBorder="1" applyAlignment="1" applyProtection="1">
      <alignment horizontal="justify" vertical="top" wrapText="1"/>
    </xf>
    <xf numFmtId="0" fontId="51" fillId="0" borderId="27" xfId="36" applyFont="1" applyBorder="1" applyAlignment="1" applyProtection="1">
      <alignment horizontal="center" vertical="center"/>
    </xf>
    <xf numFmtId="172" fontId="51" fillId="0" borderId="39" xfId="36" applyNumberFormat="1" applyFont="1" applyBorder="1" applyAlignment="1" applyProtection="1">
      <alignment horizontal="center" vertical="center"/>
    </xf>
    <xf numFmtId="0" fontId="48" fillId="0" borderId="27" xfId="36" applyFont="1" applyBorder="1" applyAlignment="1" applyProtection="1">
      <alignment horizontal="center" vertical="center"/>
    </xf>
    <xf numFmtId="167" fontId="48" fillId="0" borderId="40" xfId="36" applyNumberFormat="1" applyFont="1" applyBorder="1" applyAlignment="1" applyProtection="1">
      <alignment horizontal="right" vertical="center"/>
    </xf>
    <xf numFmtId="167" fontId="14" fillId="2" borderId="28" xfId="36" applyNumberFormat="1" applyFont="1" applyFill="1" applyBorder="1" applyAlignment="1" applyProtection="1">
      <alignment horizontal="right" vertical="center"/>
    </xf>
    <xf numFmtId="168" fontId="14" fillId="2" borderId="41" xfId="4" applyNumberFormat="1" applyFont="1" applyFill="1" applyBorder="1" applyAlignment="1" applyProtection="1">
      <alignment horizontal="left" vertical="top"/>
    </xf>
    <xf numFmtId="0" fontId="8" fillId="0" borderId="0" xfId="0" applyFont="1"/>
    <xf numFmtId="0" fontId="52" fillId="0" borderId="0" xfId="0" applyFont="1"/>
    <xf numFmtId="0" fontId="0" fillId="0" borderId="0" xfId="0" applyFont="1" applyAlignment="1"/>
    <xf numFmtId="0" fontId="8" fillId="0" borderId="0" xfId="0" applyFont="1" applyAlignment="1"/>
    <xf numFmtId="3" fontId="0" fillId="0" borderId="0" xfId="0" applyNumberFormat="1" applyFont="1" applyAlignment="1"/>
    <xf numFmtId="3" fontId="8" fillId="0" borderId="0" xfId="0" applyNumberFormat="1" applyFont="1" applyAlignment="1"/>
    <xf numFmtId="0" fontId="14" fillId="0" borderId="0" xfId="36" applyFont="1" applyBorder="1" applyAlignment="1" applyProtection="1">
      <alignment horizontal="left" vertical="top" wrapText="1"/>
      <protection hidden="1"/>
    </xf>
    <xf numFmtId="0" fontId="26" fillId="0" borderId="33" xfId="36" applyFont="1" applyBorder="1" applyAlignment="1" applyProtection="1">
      <alignment horizontal="center" vertical="top" wrapText="1"/>
    </xf>
    <xf numFmtId="168" fontId="14" fillId="2" borderId="35" xfId="1" applyNumberFormat="1" applyFont="1" applyFill="1" applyBorder="1" applyAlignment="1" applyProtection="1">
      <alignment horizontal="center" vertical="top"/>
    </xf>
    <xf numFmtId="168" fontId="14" fillId="2" borderId="41" xfId="1" applyNumberFormat="1" applyFont="1" applyFill="1" applyBorder="1" applyAlignment="1" applyProtection="1">
      <alignment horizontal="center" vertical="top"/>
    </xf>
  </cellXfs>
  <cellStyles count="39">
    <cellStyle name="Ezres" xfId="1" builtinId="3"/>
    <cellStyle name="Ezres 2" xfId="3" xr:uid="{00000000-0005-0000-0000-000006000000}"/>
    <cellStyle name="Ezres 3" xfId="4" xr:uid="{00000000-0005-0000-0000-000007000000}"/>
    <cellStyle name="Ezres 4" xfId="5" xr:uid="{00000000-0005-0000-0000-000008000000}"/>
    <cellStyle name="Ezres 5" xfId="6" xr:uid="{00000000-0005-0000-0000-000009000000}"/>
    <cellStyle name="Ezres 6" xfId="7" xr:uid="{00000000-0005-0000-0000-00000A000000}"/>
    <cellStyle name="Ezres 6 2" xfId="8" xr:uid="{00000000-0005-0000-0000-00000B000000}"/>
    <cellStyle name="Ezres 7" xfId="9" xr:uid="{00000000-0005-0000-0000-00000C000000}"/>
    <cellStyle name="Hivatkozás" xfId="2" builtinId="8"/>
    <cellStyle name="Hivatkozás 2" xfId="10" xr:uid="{00000000-0005-0000-0000-00000D000000}"/>
    <cellStyle name="Hivatkozás 2 2" xfId="11" xr:uid="{00000000-0005-0000-0000-00000E000000}"/>
    <cellStyle name="Hivatkozás 3" xfId="12" xr:uid="{00000000-0005-0000-0000-00000F000000}"/>
    <cellStyle name="Normál" xfId="0" builtinId="0"/>
    <cellStyle name="Normál 10" xfId="15" xr:uid="{00000000-0005-0000-0000-000012000000}"/>
    <cellStyle name="Normál 11" xfId="16" xr:uid="{00000000-0005-0000-0000-000013000000}"/>
    <cellStyle name="Normál 12" xfId="17" xr:uid="{00000000-0005-0000-0000-000014000000}"/>
    <cellStyle name="Normál 2" xfId="18" xr:uid="{00000000-0005-0000-0000-000015000000}"/>
    <cellStyle name="Normál 2 2" xfId="19" xr:uid="{00000000-0005-0000-0000-000016000000}"/>
    <cellStyle name="Normál 2 3" xfId="20" xr:uid="{00000000-0005-0000-0000-000017000000}"/>
    <cellStyle name="Normál 2 4" xfId="21" xr:uid="{00000000-0005-0000-0000-000018000000}"/>
    <cellStyle name="Normál 2 5" xfId="22" xr:uid="{00000000-0005-0000-0000-000019000000}"/>
    <cellStyle name="Normál 2_JAVÍTÁS KM-AII_2011_Targyi_eszkozok" xfId="23" xr:uid="{00000000-0005-0000-0000-00001A000000}"/>
    <cellStyle name="Normál 3" xfId="24" xr:uid="{00000000-0005-0000-0000-00001B000000}"/>
    <cellStyle name="Normál 3 2" xfId="25" xr:uid="{00000000-0005-0000-0000-00001C000000}"/>
    <cellStyle name="Normál 3 2 2" xfId="26" xr:uid="{00000000-0005-0000-0000-00001D000000}"/>
    <cellStyle name="Normál 3 3" xfId="27" xr:uid="{00000000-0005-0000-0000-00001E000000}"/>
    <cellStyle name="Normál 4" xfId="28" xr:uid="{00000000-0005-0000-0000-00001F000000}"/>
    <cellStyle name="Normál 4 2" xfId="29" xr:uid="{00000000-0005-0000-0000-000020000000}"/>
    <cellStyle name="Normál 5" xfId="30" xr:uid="{00000000-0005-0000-0000-000021000000}"/>
    <cellStyle name="Normál 6" xfId="31" xr:uid="{00000000-0005-0000-0000-000022000000}"/>
    <cellStyle name="Normál 7" xfId="32" xr:uid="{00000000-0005-0000-0000-000023000000}"/>
    <cellStyle name="Normál 8" xfId="33" xr:uid="{00000000-0005-0000-0000-000024000000}"/>
    <cellStyle name="Normál 9" xfId="34" xr:uid="{00000000-0005-0000-0000-000025000000}"/>
    <cellStyle name="Normal_1997os osztalékkorlát" xfId="13" xr:uid="{00000000-0005-0000-0000-000010000000}"/>
    <cellStyle name="Normál_Dunacargo - forgalmi - A 2004-2005-05-25" xfId="35" xr:uid="{00000000-0005-0000-0000-000026000000}"/>
    <cellStyle name="Normal_MERLEG1" xfId="14" xr:uid="{00000000-0005-0000-0000-000011000000}"/>
    <cellStyle name="Normál_MUNKALAP" xfId="36" xr:uid="{00000000-0005-0000-0000-000027000000}"/>
    <cellStyle name="Standard_BRPRINT" xfId="37" xr:uid="{00000000-0005-0000-0000-000028000000}"/>
    <cellStyle name="Százalék 2" xfId="38" xr:uid="{00000000-0005-0000-0000-000029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FFFCC"/>
      <rgbColor rgb="FFCCFFFF"/>
      <rgbColor rgb="FF660066"/>
      <rgbColor rgb="FFFF8080"/>
      <rgbColor rgb="FF0070C0"/>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J50"/>
  <sheetViews>
    <sheetView showGridLines="0" tabSelected="1" zoomScaleNormal="100" workbookViewId="0"/>
  </sheetViews>
  <sheetFormatPr defaultColWidth="10.28515625" defaultRowHeight="16.5" x14ac:dyDescent="0.3"/>
  <cols>
    <col min="1" max="1" width="12.5703125" style="14" customWidth="1"/>
    <col min="2" max="2" width="80" style="15" customWidth="1"/>
    <col min="3" max="6" width="15.42578125" style="14" customWidth="1"/>
    <col min="7" max="8" width="10.28515625" style="14"/>
    <col min="9" max="9" width="13.140625" style="14" customWidth="1"/>
    <col min="10" max="1024" width="10.28515625" style="14"/>
  </cols>
  <sheetData>
    <row r="1" spans="1:11" ht="18.75" x14ac:dyDescent="0.3">
      <c r="A1" s="16" t="s">
        <v>0</v>
      </c>
      <c r="B1" s="17" t="s">
        <v>1</v>
      </c>
      <c r="C1" s="18"/>
      <c r="D1" s="18"/>
      <c r="E1" s="18"/>
      <c r="F1" s="18"/>
    </row>
    <row r="2" spans="1:11" ht="18.75" x14ac:dyDescent="0.3">
      <c r="A2" s="18"/>
      <c r="B2" s="19"/>
      <c r="C2" s="18"/>
      <c r="D2" s="18"/>
      <c r="E2" s="18"/>
      <c r="F2" s="18"/>
    </row>
    <row r="3" spans="1:11" ht="18.75" x14ac:dyDescent="0.3">
      <c r="A3" s="16" t="s">
        <v>2</v>
      </c>
      <c r="B3" s="18"/>
      <c r="C3" s="20" t="s">
        <v>3</v>
      </c>
      <c r="D3" s="21" t="str">
        <f>IF(Alapa!F12=0,"",Alapa!F12)</f>
        <v/>
      </c>
      <c r="E3" s="18"/>
      <c r="F3" s="18"/>
      <c r="H3" s="22" t="s">
        <v>4</v>
      </c>
      <c r="I3" s="14" t="s">
        <v>5</v>
      </c>
    </row>
    <row r="4" spans="1:11" ht="16.5" customHeight="1" x14ac:dyDescent="0.3">
      <c r="A4" s="23" t="s">
        <v>6</v>
      </c>
      <c r="B4" s="24">
        <f>Alapa!C17</f>
        <v>0</v>
      </c>
      <c r="C4" s="25" t="s">
        <v>7</v>
      </c>
      <c r="D4" s="25" t="s">
        <v>8</v>
      </c>
      <c r="E4" s="26"/>
      <c r="F4" s="26"/>
      <c r="H4" s="27">
        <v>1</v>
      </c>
      <c r="I4" s="28" t="str">
        <f>IF(Alapa!F2=0,"",Alapa!F2)</f>
        <v/>
      </c>
      <c r="J4" s="28" t="str">
        <f>IF(Alapa!G2=0,"",Alapa!G2)</f>
        <v/>
      </c>
      <c r="K4" s="28" t="str">
        <f>IF(Alapa!H2=0,"",Alapa!H2)</f>
        <v/>
      </c>
    </row>
    <row r="5" spans="1:11" ht="16.5" customHeight="1" x14ac:dyDescent="0.3">
      <c r="A5" s="23" t="s">
        <v>9</v>
      </c>
      <c r="B5" s="29">
        <f>Alapa!C15</f>
        <v>0</v>
      </c>
      <c r="C5" s="30"/>
      <c r="D5" s="30"/>
      <c r="E5" s="31" t="s">
        <v>10</v>
      </c>
      <c r="F5" s="26"/>
      <c r="I5" s="28" t="str">
        <f>IF(Alapa!F3=0,"",Alapa!F3)</f>
        <v/>
      </c>
      <c r="J5" s="28" t="str">
        <f>IF(Alapa!G3=0,"",Alapa!G3)</f>
        <v/>
      </c>
      <c r="K5" s="28" t="str">
        <f>IF(Alapa!H3=0,"",Alapa!H3)</f>
        <v/>
      </c>
    </row>
    <row r="6" spans="1:11" ht="16.5" customHeight="1" x14ac:dyDescent="0.3">
      <c r="A6" s="23" t="s">
        <v>4</v>
      </c>
      <c r="B6" s="24" t="str">
        <f>IFERROR(VLOOKUP(H4,Alapa!$G$2:$H$22,2,FALSE()),"")</f>
        <v/>
      </c>
      <c r="C6" s="13"/>
      <c r="D6" s="13"/>
      <c r="E6" s="32" t="s">
        <v>11</v>
      </c>
      <c r="F6" s="26"/>
      <c r="I6" s="28" t="str">
        <f>IF(Alapa!F4=0,"",Alapa!F4)</f>
        <v/>
      </c>
      <c r="J6" s="28" t="str">
        <f>IF(Alapa!G4=0,"",Alapa!G4)</f>
        <v/>
      </c>
      <c r="K6" s="28" t="str">
        <f>IF(Alapa!H4=0,"",Alapa!H4)</f>
        <v/>
      </c>
    </row>
    <row r="7" spans="1:11" ht="16.5" customHeight="1" x14ac:dyDescent="0.3">
      <c r="A7" s="33" t="s">
        <v>12</v>
      </c>
      <c r="B7" s="24" t="str">
        <f>IF(Alapa!O2=0,"",Alapa!O2)</f>
        <v/>
      </c>
      <c r="C7" s="30"/>
      <c r="D7" s="30"/>
      <c r="E7" s="31" t="s">
        <v>13</v>
      </c>
      <c r="F7" s="26"/>
    </row>
    <row r="8" spans="1:11" ht="16.5" customHeight="1" x14ac:dyDescent="0.3">
      <c r="A8" s="23" t="s">
        <v>14</v>
      </c>
      <c r="B8" s="34"/>
      <c r="C8" s="30"/>
      <c r="D8" s="30"/>
      <c r="E8" s="31" t="s">
        <v>15</v>
      </c>
      <c r="F8" s="26"/>
    </row>
    <row r="9" spans="1:11" ht="16.5" customHeight="1" x14ac:dyDescent="0.3">
      <c r="A9" s="23" t="s">
        <v>16</v>
      </c>
      <c r="B9" s="24" t="str">
        <f>IF(Alapa!N2=0,"",Alapa!N2)</f>
        <v/>
      </c>
      <c r="C9" s="30"/>
      <c r="D9" s="30"/>
      <c r="E9" s="31" t="s">
        <v>17</v>
      </c>
      <c r="F9" s="26"/>
    </row>
    <row r="10" spans="1:11" x14ac:dyDescent="0.3">
      <c r="A10" s="35"/>
      <c r="B10" s="36" t="s">
        <v>18</v>
      </c>
      <c r="C10" s="26"/>
      <c r="D10" s="26"/>
      <c r="E10" s="26"/>
      <c r="F10" s="26"/>
    </row>
    <row r="11" spans="1:11" x14ac:dyDescent="0.3">
      <c r="A11" s="35"/>
      <c r="B11" s="36" t="s">
        <v>19</v>
      </c>
      <c r="C11" s="26"/>
      <c r="D11" s="26"/>
      <c r="E11" s="37"/>
      <c r="F11" s="26"/>
    </row>
    <row r="12" spans="1:11" x14ac:dyDescent="0.3">
      <c r="A12" s="38"/>
      <c r="B12" s="39" t="s">
        <v>20</v>
      </c>
      <c r="C12" s="26"/>
      <c r="D12" s="26"/>
      <c r="E12" s="37"/>
      <c r="F12" s="26"/>
    </row>
    <row r="13" spans="1:11" ht="16.5" customHeight="1" x14ac:dyDescent="0.3">
      <c r="A13" s="40" t="s">
        <v>21</v>
      </c>
      <c r="B13" s="41" t="s">
        <v>22</v>
      </c>
      <c r="C13" s="26"/>
      <c r="D13" s="26"/>
      <c r="E13" s="31"/>
      <c r="F13" s="26"/>
    </row>
    <row r="14" spans="1:11" ht="16.5" customHeight="1" x14ac:dyDescent="0.3">
      <c r="A14" s="40" t="s">
        <v>23</v>
      </c>
      <c r="B14" s="41" t="s">
        <v>22</v>
      </c>
      <c r="C14" s="26"/>
      <c r="D14" s="26"/>
      <c r="E14" s="31"/>
      <c r="F14" s="26"/>
    </row>
    <row r="15" spans="1:11" ht="16.5" customHeight="1" x14ac:dyDescent="0.3">
      <c r="A15" s="40" t="s">
        <v>24</v>
      </c>
      <c r="B15" s="41" t="s">
        <v>22</v>
      </c>
      <c r="C15" s="26"/>
      <c r="D15" s="26"/>
      <c r="E15" s="26"/>
      <c r="F15" s="26"/>
    </row>
    <row r="16" spans="1:11" ht="16.5" customHeight="1" x14ac:dyDescent="0.3">
      <c r="A16" s="42" t="s">
        <v>25</v>
      </c>
      <c r="B16" s="43"/>
      <c r="C16" s="26"/>
      <c r="D16" s="26"/>
      <c r="E16" s="26"/>
      <c r="F16" s="26"/>
    </row>
    <row r="17" spans="1:6" x14ac:dyDescent="0.3">
      <c r="A17" s="44"/>
      <c r="B17" s="45"/>
      <c r="C17" s="26"/>
      <c r="D17" s="26"/>
      <c r="E17" s="26"/>
      <c r="F17" s="26"/>
    </row>
    <row r="18" spans="1:6" ht="16.5" customHeight="1" x14ac:dyDescent="0.3">
      <c r="A18" s="46" t="s">
        <v>26</v>
      </c>
      <c r="B18" s="47"/>
      <c r="C18" s="26"/>
      <c r="D18" s="26"/>
      <c r="E18" s="26"/>
      <c r="F18" s="26"/>
    </row>
    <row r="19" spans="1:6" x14ac:dyDescent="0.3">
      <c r="A19" s="44"/>
      <c r="B19" s="45"/>
      <c r="C19" s="26"/>
      <c r="D19" s="26"/>
      <c r="E19" s="26"/>
      <c r="F19" s="26"/>
    </row>
    <row r="20" spans="1:6" ht="16.5" customHeight="1" x14ac:dyDescent="0.3">
      <c r="A20" s="48">
        <f>Alapa!U95</f>
        <v>0</v>
      </c>
      <c r="B20" s="49"/>
      <c r="C20" s="26"/>
      <c r="D20" s="26"/>
      <c r="E20" s="26"/>
      <c r="F20" s="26"/>
    </row>
    <row r="21" spans="1:6" x14ac:dyDescent="0.3">
      <c r="A21" s="50"/>
      <c r="B21" s="51"/>
      <c r="C21" s="50"/>
      <c r="D21" s="50"/>
      <c r="E21" s="50"/>
      <c r="F21" s="50"/>
    </row>
    <row r="22" spans="1:6" ht="16.5" customHeight="1" x14ac:dyDescent="0.3">
      <c r="A22" s="50"/>
      <c r="B22" s="51"/>
      <c r="C22" s="50"/>
      <c r="D22" s="50"/>
      <c r="E22" s="50"/>
      <c r="F22" s="50"/>
    </row>
    <row r="23" spans="1:6" x14ac:dyDescent="0.3">
      <c r="A23" s="50"/>
      <c r="B23" s="51"/>
      <c r="C23" s="50"/>
      <c r="D23" s="50"/>
      <c r="E23" s="50"/>
      <c r="F23" s="50"/>
    </row>
    <row r="24" spans="1:6" ht="16.5" customHeight="1" x14ac:dyDescent="0.3">
      <c r="A24" s="50"/>
      <c r="B24" s="51"/>
      <c r="C24" s="50"/>
      <c r="D24" s="50"/>
      <c r="E24" s="50"/>
      <c r="F24" s="50"/>
    </row>
    <row r="25" spans="1:6" ht="16.5" customHeight="1" x14ac:dyDescent="0.3">
      <c r="A25" s="50"/>
      <c r="B25" s="51"/>
      <c r="C25" s="50"/>
      <c r="D25" s="50"/>
      <c r="E25" s="50"/>
      <c r="F25" s="50"/>
    </row>
    <row r="26" spans="1:6" ht="16.5" customHeight="1" x14ac:dyDescent="0.3">
      <c r="A26" s="50"/>
      <c r="B26" s="51"/>
      <c r="C26" s="50"/>
      <c r="D26" s="50"/>
      <c r="E26" s="50"/>
      <c r="F26" s="50"/>
    </row>
    <row r="27" spans="1:6" ht="16.5" customHeight="1" x14ac:dyDescent="0.3">
      <c r="A27" s="50"/>
      <c r="B27" s="51"/>
      <c r="C27" s="50"/>
      <c r="D27" s="50"/>
      <c r="E27" s="50"/>
      <c r="F27" s="50"/>
    </row>
    <row r="28" spans="1:6" ht="16.5" customHeight="1" x14ac:dyDescent="0.3">
      <c r="A28" s="50"/>
      <c r="B28" s="51"/>
      <c r="C28" s="50"/>
      <c r="D28" s="50"/>
      <c r="E28" s="50"/>
      <c r="F28" s="50"/>
    </row>
    <row r="29" spans="1:6" ht="16.5" customHeight="1" x14ac:dyDescent="0.3">
      <c r="A29" s="50"/>
      <c r="B29" s="51"/>
      <c r="C29" s="50"/>
      <c r="D29" s="50"/>
      <c r="E29" s="50"/>
      <c r="F29" s="50"/>
    </row>
    <row r="30" spans="1:6" ht="16.5" customHeight="1" x14ac:dyDescent="0.3">
      <c r="A30" s="50"/>
      <c r="B30" s="51"/>
      <c r="C30" s="50"/>
      <c r="D30" s="50"/>
      <c r="E30" s="50"/>
      <c r="F30" s="50"/>
    </row>
    <row r="31" spans="1:6" ht="16.5" customHeight="1" x14ac:dyDescent="0.3">
      <c r="A31" s="50"/>
      <c r="B31" s="51"/>
      <c r="C31" s="50"/>
      <c r="D31" s="50"/>
      <c r="E31" s="50"/>
      <c r="F31" s="50"/>
    </row>
    <row r="32" spans="1:6" ht="16.5" customHeight="1" x14ac:dyDescent="0.3">
      <c r="A32" s="50"/>
      <c r="B32" s="51"/>
      <c r="C32" s="50"/>
      <c r="D32" s="50"/>
      <c r="E32" s="50"/>
      <c r="F32" s="50"/>
    </row>
    <row r="33" spans="1:6" ht="16.5" customHeight="1" x14ac:dyDescent="0.3">
      <c r="A33" s="50"/>
      <c r="B33" s="51"/>
      <c r="C33" s="50"/>
      <c r="D33" s="50"/>
      <c r="E33" s="50"/>
      <c r="F33" s="50"/>
    </row>
    <row r="34" spans="1:6" x14ac:dyDescent="0.3">
      <c r="A34" s="50"/>
      <c r="B34" s="51"/>
      <c r="C34" s="50"/>
      <c r="D34" s="50"/>
      <c r="E34" s="50"/>
      <c r="F34" s="50"/>
    </row>
    <row r="35" spans="1:6" x14ac:dyDescent="0.3">
      <c r="A35" s="50"/>
      <c r="B35" s="51"/>
      <c r="C35" s="50"/>
      <c r="D35" s="50"/>
      <c r="E35" s="50"/>
      <c r="F35" s="50"/>
    </row>
    <row r="36" spans="1:6" x14ac:dyDescent="0.3">
      <c r="A36" s="50"/>
      <c r="B36" s="51"/>
      <c r="C36" s="50"/>
      <c r="D36" s="50"/>
      <c r="E36" s="50"/>
      <c r="F36" s="50"/>
    </row>
    <row r="37" spans="1:6" x14ac:dyDescent="0.3">
      <c r="A37" s="50"/>
      <c r="B37" s="51"/>
      <c r="C37" s="50"/>
      <c r="D37" s="50"/>
      <c r="E37" s="50"/>
      <c r="F37" s="50"/>
    </row>
    <row r="38" spans="1:6" x14ac:dyDescent="0.3">
      <c r="A38" s="50"/>
      <c r="B38" s="51"/>
      <c r="C38" s="50"/>
      <c r="D38" s="50"/>
      <c r="E38" s="50"/>
      <c r="F38" s="50"/>
    </row>
    <row r="39" spans="1:6" x14ac:dyDescent="0.3">
      <c r="A39" s="50"/>
      <c r="B39" s="51"/>
      <c r="C39" s="50"/>
      <c r="D39" s="50"/>
      <c r="E39" s="50"/>
      <c r="F39" s="50"/>
    </row>
    <row r="40" spans="1:6" x14ac:dyDescent="0.3">
      <c r="A40" s="50"/>
      <c r="B40" s="51"/>
      <c r="C40" s="50"/>
      <c r="D40" s="50"/>
      <c r="E40" s="50"/>
      <c r="F40" s="50"/>
    </row>
    <row r="41" spans="1:6" x14ac:dyDescent="0.3">
      <c r="A41" s="50"/>
      <c r="B41" s="51"/>
      <c r="C41" s="50"/>
      <c r="D41" s="50"/>
      <c r="E41" s="50"/>
      <c r="F41" s="50"/>
    </row>
    <row r="42" spans="1:6" x14ac:dyDescent="0.3">
      <c r="A42" s="50"/>
      <c r="B42" s="51"/>
      <c r="C42" s="50"/>
      <c r="D42" s="50"/>
      <c r="E42" s="50"/>
      <c r="F42" s="50"/>
    </row>
    <row r="43" spans="1:6" x14ac:dyDescent="0.3">
      <c r="A43" s="50"/>
      <c r="B43" s="51"/>
      <c r="C43" s="50"/>
      <c r="D43" s="50"/>
      <c r="E43" s="50"/>
      <c r="F43" s="50"/>
    </row>
    <row r="48" spans="1:6" s="22" customFormat="1" x14ac:dyDescent="0.3">
      <c r="C48" s="14"/>
      <c r="D48" s="14"/>
      <c r="E48" s="14"/>
      <c r="F48" s="14"/>
    </row>
    <row r="49" spans="1:6" s="22" customFormat="1" x14ac:dyDescent="0.3">
      <c r="A49" s="14"/>
      <c r="B49" s="14"/>
      <c r="C49" s="14"/>
      <c r="D49" s="14"/>
      <c r="E49" s="14"/>
      <c r="F49" s="14"/>
    </row>
    <row r="50" spans="1:6" s="22" customFormat="1" x14ac:dyDescent="0.3">
      <c r="A50" s="14"/>
      <c r="B50" s="14"/>
      <c r="C50" s="14"/>
      <c r="D50" s="14"/>
      <c r="E50" s="14"/>
      <c r="F50" s="14"/>
    </row>
  </sheetData>
  <mergeCells count="1">
    <mergeCell ref="C6:D6"/>
  </mergeCells>
  <pageMargins left="0.70833333333333304" right="0.70833333333333304" top="0.74791666666666701" bottom="0.74861111111111101" header="0.511811023622047" footer="0.31527777777777799"/>
  <pageSetup paperSize="9" orientation="portrait" horizontalDpi="300" verticalDpi="300"/>
  <headerFooter>
    <oddFooter>&amp;L&amp;"Arial Narrow,Normál"&amp;8&amp;F/&amp;A&amp;C&amp;"Arial Narrow,Normál"&amp;8&amp;P/&amp;N&amp;R&amp;"Arial Narrow,Normál"&amp;8DigitAudit/AuditDok</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MJ20"/>
  <sheetViews>
    <sheetView showGridLines="0" zoomScaleNormal="100" workbookViewId="0"/>
  </sheetViews>
  <sheetFormatPr defaultColWidth="8.85546875" defaultRowHeight="12.75" x14ac:dyDescent="0.2"/>
  <cols>
    <col min="1" max="1" width="4.85546875" style="385" customWidth="1"/>
    <col min="2" max="2" width="14.42578125" style="385" customWidth="1"/>
    <col min="3" max="8" width="15.7109375" style="385" customWidth="1"/>
    <col min="9" max="9" width="28.140625" style="385" customWidth="1"/>
    <col min="10" max="10" width="10.42578125" style="385" customWidth="1"/>
    <col min="11" max="1024" width="8.85546875" style="385"/>
  </cols>
  <sheetData>
    <row r="1" spans="1:11" ht="16.5" customHeight="1" x14ac:dyDescent="0.2">
      <c r="A1" s="88" t="s">
        <v>63</v>
      </c>
      <c r="B1" s="89"/>
      <c r="C1" s="89"/>
      <c r="D1" s="89"/>
      <c r="E1" s="89"/>
      <c r="F1" s="88"/>
      <c r="G1" s="88"/>
      <c r="H1" s="88"/>
      <c r="I1" s="164"/>
      <c r="J1" s="165" t="s">
        <v>70</v>
      </c>
    </row>
    <row r="2" spans="1:11" ht="16.5" customHeight="1" x14ac:dyDescent="0.25">
      <c r="A2" s="386"/>
      <c r="B2" s="386"/>
      <c r="C2" s="386"/>
      <c r="D2" s="386"/>
      <c r="E2" s="386"/>
      <c r="F2" s="386"/>
      <c r="G2" s="386"/>
      <c r="H2" s="386"/>
      <c r="I2" s="386"/>
      <c r="J2" s="93" t="s">
        <v>72</v>
      </c>
    </row>
    <row r="3" spans="1:11" ht="16.5" customHeight="1" x14ac:dyDescent="0.2">
      <c r="A3" s="88" t="s">
        <v>370</v>
      </c>
      <c r="B3" s="88"/>
      <c r="C3" s="88"/>
      <c r="D3" s="88"/>
      <c r="E3" s="88"/>
      <c r="F3" s="386"/>
      <c r="G3" s="386"/>
      <c r="H3" s="386"/>
      <c r="I3" s="386"/>
      <c r="J3" s="387"/>
    </row>
    <row r="4" spans="1:11" ht="16.5" customHeight="1" x14ac:dyDescent="0.3">
      <c r="A4" s="388" t="str">
        <f>CONCATENATE("Ügyfél:   ",Alapa!$C$17)</f>
        <v xml:space="preserve">Ügyfél:   </v>
      </c>
      <c r="B4" s="389"/>
      <c r="C4" s="389"/>
      <c r="D4" s="389"/>
      <c r="E4" s="390"/>
      <c r="F4" s="167" t="str">
        <f>"Dátum:"</f>
        <v>Dátum:</v>
      </c>
      <c r="G4" s="98"/>
      <c r="H4" s="99"/>
      <c r="I4" s="391"/>
    </row>
    <row r="5" spans="1:11" ht="16.5" customHeight="1" x14ac:dyDescent="0.3">
      <c r="A5" s="388" t="str">
        <f>CONCATENATE("Fordulónap: ",Alapa!$C$12)</f>
        <v xml:space="preserve">Fordulónap: </v>
      </c>
      <c r="B5" s="389"/>
      <c r="C5" s="389"/>
      <c r="D5" s="389"/>
      <c r="E5" s="390"/>
      <c r="F5" s="108" t="str">
        <f>"Készítette:"</f>
        <v>Készítette:</v>
      </c>
      <c r="G5" s="103"/>
      <c r="H5" s="392" t="e">
        <f>VLOOKUP(K5,Alapa!$G$2:$H$22,2)</f>
        <v>#N/A</v>
      </c>
      <c r="I5" s="393"/>
      <c r="J5" s="394" t="s">
        <v>4</v>
      </c>
      <c r="K5" s="395">
        <v>1</v>
      </c>
    </row>
    <row r="6" spans="1:11" ht="16.5" customHeight="1" x14ac:dyDescent="0.3">
      <c r="A6" s="107"/>
      <c r="B6" s="107"/>
      <c r="C6" s="107"/>
      <c r="D6" s="107"/>
      <c r="E6" s="107"/>
      <c r="F6" s="108" t="s">
        <v>16</v>
      </c>
      <c r="G6" s="103"/>
      <c r="H6" s="389" t="str">
        <f>IF(Alapa!$H$2=0," ",Alapa!$H$2)</f>
        <v xml:space="preserve"> </v>
      </c>
      <c r="I6" s="393"/>
    </row>
    <row r="7" spans="1:11" ht="21.75" customHeight="1" x14ac:dyDescent="0.3">
      <c r="A7" s="109" t="s">
        <v>371</v>
      </c>
      <c r="B7" s="107"/>
      <c r="C7" s="107"/>
      <c r="D7" s="107"/>
      <c r="E7" s="107"/>
      <c r="F7" s="65"/>
      <c r="G7" s="65"/>
      <c r="H7" s="396"/>
      <c r="I7" s="397"/>
      <c r="J7" s="256" t="s">
        <v>70</v>
      </c>
    </row>
    <row r="8" spans="1:11" ht="16.5" customHeight="1" x14ac:dyDescent="0.3">
      <c r="A8" s="172" t="s">
        <v>359</v>
      </c>
      <c r="B8" s="398"/>
      <c r="C8" s="112" t="s">
        <v>372</v>
      </c>
      <c r="D8" s="398"/>
      <c r="E8" s="398"/>
      <c r="F8" s="114"/>
      <c r="G8" s="114"/>
      <c r="H8" s="399"/>
      <c r="I8" s="400"/>
      <c r="J8" s="401"/>
    </row>
    <row r="9" spans="1:11" ht="16.5" customHeight="1" x14ac:dyDescent="0.3">
      <c r="A9" s="116" t="s">
        <v>77</v>
      </c>
      <c r="B9" s="107"/>
      <c r="C9" s="107"/>
      <c r="D9" s="107"/>
      <c r="E9" s="107"/>
      <c r="F9" s="117" t="s">
        <v>78</v>
      </c>
      <c r="G9" s="117"/>
      <c r="H9" s="396"/>
      <c r="I9" s="402"/>
    </row>
    <row r="10" spans="1:11" ht="16.5" customHeight="1" x14ac:dyDescent="0.3">
      <c r="A10" s="119">
        <f>Alapa!C25</f>
        <v>0</v>
      </c>
      <c r="B10" s="120"/>
      <c r="C10" s="120"/>
      <c r="D10" s="120"/>
      <c r="E10" s="120"/>
      <c r="F10" s="121">
        <f>Alapa!C17</f>
        <v>0</v>
      </c>
      <c r="G10" s="121"/>
      <c r="H10" s="403"/>
      <c r="I10" s="404"/>
    </row>
    <row r="11" spans="1:11" ht="21.75" customHeight="1" x14ac:dyDescent="0.2">
      <c r="A11" s="177"/>
      <c r="B11" s="263"/>
      <c r="C11" s="263"/>
      <c r="D11" s="244" t="s">
        <v>373</v>
      </c>
      <c r="E11" s="263" t="s">
        <v>374</v>
      </c>
      <c r="F11" s="263"/>
      <c r="G11" s="263"/>
      <c r="H11" s="405"/>
      <c r="I11" s="406"/>
    </row>
    <row r="12" spans="1:11" ht="21.75" customHeight="1" x14ac:dyDescent="0.2">
      <c r="A12" s="407"/>
      <c r="B12" s="408" t="s">
        <v>375</v>
      </c>
      <c r="C12" s="407"/>
      <c r="D12" s="409">
        <f>9*161000</f>
        <v>1449000</v>
      </c>
      <c r="E12" s="410" t="s">
        <v>376</v>
      </c>
      <c r="F12" s="411">
        <v>0.05</v>
      </c>
      <c r="G12" s="407"/>
      <c r="H12" s="412" t="s">
        <v>119</v>
      </c>
      <c r="I12" s="407"/>
    </row>
    <row r="13" spans="1:11" ht="49.5" x14ac:dyDescent="0.2">
      <c r="A13" s="413"/>
      <c r="B13" s="414" t="s">
        <v>377</v>
      </c>
      <c r="C13" s="415" t="s">
        <v>378</v>
      </c>
      <c r="D13" s="415" t="s">
        <v>379</v>
      </c>
      <c r="E13" s="415" t="s">
        <v>380</v>
      </c>
      <c r="F13" s="415" t="s">
        <v>381</v>
      </c>
      <c r="G13" s="416" t="s">
        <v>382</v>
      </c>
      <c r="H13" s="416" t="s">
        <v>383</v>
      </c>
      <c r="I13" s="417" t="s">
        <v>91</v>
      </c>
    </row>
    <row r="14" spans="1:11" ht="21.75" customHeight="1" x14ac:dyDescent="0.2">
      <c r="A14" s="186"/>
      <c r="B14" s="418" t="s">
        <v>384</v>
      </c>
      <c r="C14" s="419"/>
      <c r="D14" s="420">
        <f>ROUND(C14*$F$12,1)</f>
        <v>0</v>
      </c>
      <c r="E14" s="421"/>
      <c r="F14" s="422">
        <f>IF(C14&gt;25,IF(D14-E14&gt;0,(D14-E14)*$D$12/4,0),0)</f>
        <v>0</v>
      </c>
      <c r="G14" s="152"/>
      <c r="H14" s="152"/>
      <c r="I14" s="423"/>
    </row>
    <row r="15" spans="1:11" ht="21.75" customHeight="1" x14ac:dyDescent="0.2">
      <c r="A15" s="186"/>
      <c r="B15" s="418" t="s">
        <v>385</v>
      </c>
      <c r="C15" s="419"/>
      <c r="D15" s="420">
        <f>ROUND(C15*$F$12,1)</f>
        <v>0</v>
      </c>
      <c r="E15" s="421"/>
      <c r="F15" s="422">
        <f>IF(C15&gt;25,IF(D15-E15&gt;0,(D15-E15)*$D$12/4,0),0)</f>
        <v>0</v>
      </c>
      <c r="G15" s="152"/>
      <c r="H15" s="152"/>
      <c r="I15" s="423"/>
    </row>
    <row r="16" spans="1:11" ht="21.75" customHeight="1" x14ac:dyDescent="0.2">
      <c r="A16" s="186"/>
      <c r="B16" s="418" t="s">
        <v>386</v>
      </c>
      <c r="C16" s="419"/>
      <c r="D16" s="420">
        <f>ROUND(C16*$F$12,1)</f>
        <v>0</v>
      </c>
      <c r="E16" s="421"/>
      <c r="F16" s="422">
        <f>IF(C16&gt;25,IF(D16-E16&gt;0,(D16-E16)*$D$12/4,0),0)</f>
        <v>0</v>
      </c>
      <c r="G16" s="152"/>
      <c r="H16" s="152"/>
      <c r="I16" s="423"/>
    </row>
    <row r="17" spans="1:9" ht="21.75" customHeight="1" x14ac:dyDescent="0.2">
      <c r="A17" s="203"/>
      <c r="B17" s="424" t="s">
        <v>387</v>
      </c>
      <c r="C17" s="425"/>
      <c r="D17" s="426">
        <f>ROUND(C17*$F$12,1)</f>
        <v>0</v>
      </c>
      <c r="E17" s="427"/>
      <c r="F17" s="428"/>
      <c r="G17" s="152"/>
      <c r="H17" s="152"/>
      <c r="I17" s="423"/>
    </row>
    <row r="18" spans="1:9" ht="21.75" customHeight="1" x14ac:dyDescent="0.2">
      <c r="A18" s="186"/>
      <c r="B18" s="429" t="s">
        <v>388</v>
      </c>
      <c r="C18" s="430"/>
      <c r="D18" s="326"/>
      <c r="E18" s="431"/>
      <c r="F18" s="432">
        <f>SUM(F14:F17)</f>
        <v>0</v>
      </c>
      <c r="G18" s="432">
        <f>SUM(G14:G17)</f>
        <v>0</v>
      </c>
      <c r="H18" s="432">
        <f>SUM(H14:H17)</f>
        <v>0</v>
      </c>
      <c r="I18" s="423"/>
    </row>
    <row r="19" spans="1:9" ht="21.75" customHeight="1" x14ac:dyDescent="0.2">
      <c r="A19" s="215"/>
      <c r="B19" s="433"/>
      <c r="C19" s="434"/>
      <c r="D19" s="434"/>
      <c r="E19" s="434"/>
      <c r="F19" s="434"/>
      <c r="G19" s="435"/>
      <c r="H19" s="435"/>
      <c r="I19" s="436"/>
    </row>
    <row r="20" spans="1:9" ht="21.75" customHeight="1" x14ac:dyDescent="0.2">
      <c r="A20" s="208"/>
      <c r="B20" s="437" t="s">
        <v>389</v>
      </c>
      <c r="C20" s="438">
        <f>ROUND(SUM(C14:C17)/4,1)</f>
        <v>0</v>
      </c>
      <c r="D20" s="439">
        <f>ROUND(C20*$F$12,1)</f>
        <v>0</v>
      </c>
      <c r="E20" s="440">
        <f>ROUND(SUM(E14:E17)/4,1)</f>
        <v>0</v>
      </c>
      <c r="F20" s="441">
        <f>IF(D20-E20&gt;0,IF(C20&gt;25,SUM(D20-E20)*$D$12,0),0)</f>
        <v>0</v>
      </c>
      <c r="G20" s="442"/>
      <c r="H20" s="442"/>
      <c r="I20" s="443"/>
    </row>
  </sheetData>
  <hyperlinks>
    <hyperlink ref="J1" location="Tartalom!A1" display="TARTALOM" xr:uid="{00000000-0004-0000-0900-000000000000}"/>
    <hyperlink ref="J7" location="Tartalom!A27" display="TARTALOM" xr:uid="{00000000-0004-0000-0900-000001000000}"/>
  </hyperlinks>
  <pageMargins left="0.74791666666666701" right="0.74791666666666701" top="0.51180555555555596" bottom="0.98402777777777795" header="0.511811023622047" footer="0.51180555555555596"/>
  <pageSetup paperSize="9" orientation="landscape" horizontalDpi="300" verticalDpi="300"/>
  <headerFooter>
    <oddFooter>&amp;L&amp;"Arial Narrow,Normál"&amp;8&amp;F/&amp;A&amp;C&amp;"Arial Narrow,Normál"&amp;8&amp;P/&amp;N&amp;R&amp;"Arial Narrow,Normál"&amp;8DigitAudit/AuditDok</oddFooter>
  </headerFooter>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MJ130"/>
  <sheetViews>
    <sheetView zoomScaleNormal="100" workbookViewId="0"/>
  </sheetViews>
  <sheetFormatPr defaultColWidth="9.140625" defaultRowHeight="14.25" x14ac:dyDescent="0.2"/>
  <cols>
    <col min="1" max="1" width="1.7109375" style="444" customWidth="1"/>
    <col min="2" max="2" width="49.85546875" style="444" customWidth="1"/>
    <col min="3" max="3" width="50" style="444" customWidth="1"/>
    <col min="4" max="4" width="17.28515625" style="444" customWidth="1"/>
    <col min="5" max="5" width="35.42578125" style="444" customWidth="1"/>
    <col min="6" max="6" width="18.140625" style="444" customWidth="1"/>
    <col min="7" max="7" width="11.7109375" style="444" customWidth="1"/>
    <col min="8" max="8" width="12.5703125" style="444" customWidth="1"/>
    <col min="9" max="10" width="9.140625" style="444"/>
    <col min="11" max="11" width="2" style="444" customWidth="1"/>
    <col min="12" max="12" width="16.85546875" style="444" customWidth="1"/>
    <col min="13" max="1024" width="9.140625" style="444"/>
  </cols>
  <sheetData>
    <row r="1" spans="2:4" ht="31.5" customHeight="1" x14ac:dyDescent="0.2"/>
    <row r="2" spans="2:4" ht="15" customHeight="1" x14ac:dyDescent="0.25">
      <c r="B2" s="445"/>
    </row>
    <row r="3" spans="2:4" ht="15" customHeight="1" x14ac:dyDescent="0.2">
      <c r="D3"/>
    </row>
    <row r="4" spans="2:4" ht="15" customHeight="1" x14ac:dyDescent="0.2"/>
    <row r="5" spans="2:4" ht="15" customHeight="1" x14ac:dyDescent="0.2">
      <c r="D5"/>
    </row>
    <row r="6" spans="2:4" ht="15" customHeight="1" x14ac:dyDescent="0.2"/>
    <row r="7" spans="2:4" ht="15" customHeight="1" x14ac:dyDescent="0.2"/>
    <row r="93" spans="1:8" x14ac:dyDescent="0.2">
      <c r="A93" s="446"/>
      <c r="B93" s="446"/>
      <c r="C93" s="446"/>
      <c r="D93" s="446"/>
      <c r="E93" s="446"/>
      <c r="F93" s="446"/>
      <c r="G93" s="446"/>
      <c r="H93" s="446"/>
    </row>
    <row r="94" spans="1:8" x14ac:dyDescent="0.2">
      <c r="A94" s="446"/>
      <c r="B94" s="446"/>
      <c r="C94" s="447"/>
      <c r="D94" s="447"/>
      <c r="E94" s="447"/>
      <c r="F94" s="447"/>
      <c r="G94" s="447"/>
      <c r="H94" s="446"/>
    </row>
    <row r="95" spans="1:8" x14ac:dyDescent="0.2">
      <c r="A95" s="446"/>
      <c r="B95" s="446"/>
      <c r="C95" s="446"/>
      <c r="D95" s="446"/>
      <c r="E95" s="446"/>
      <c r="F95" s="446"/>
      <c r="G95" s="446"/>
      <c r="H95" s="446"/>
    </row>
    <row r="96" spans="1:8" x14ac:dyDescent="0.2">
      <c r="A96" s="446"/>
      <c r="B96" s="446"/>
      <c r="C96" s="448"/>
      <c r="D96" s="446"/>
      <c r="E96" s="446"/>
      <c r="F96" s="448"/>
      <c r="G96" s="447"/>
      <c r="H96" s="446"/>
    </row>
    <row r="97" spans="1:8" x14ac:dyDescent="0.2">
      <c r="A97" s="446"/>
      <c r="B97" s="446"/>
      <c r="C97" s="448"/>
      <c r="D97" s="446"/>
      <c r="E97" s="446"/>
      <c r="F97" s="448"/>
      <c r="G97" s="446"/>
      <c r="H97" s="446"/>
    </row>
    <row r="98" spans="1:8" x14ac:dyDescent="0.2">
      <c r="A98" s="446"/>
      <c r="B98" s="446"/>
      <c r="C98" s="446"/>
      <c r="D98" s="446"/>
      <c r="E98" s="446"/>
      <c r="F98" s="446"/>
      <c r="G98" s="447"/>
      <c r="H98" s="446"/>
    </row>
    <row r="99" spans="1:8" x14ac:dyDescent="0.2">
      <c r="A99" s="446"/>
      <c r="B99" s="447"/>
      <c r="C99" s="447"/>
      <c r="D99" s="447"/>
      <c r="E99" s="447"/>
      <c r="F99" s="447"/>
      <c r="G99" s="447"/>
      <c r="H99" s="446"/>
    </row>
    <row r="100" spans="1:8" x14ac:dyDescent="0.2">
      <c r="A100" s="446"/>
      <c r="B100" s="446"/>
      <c r="C100" s="449"/>
      <c r="D100" s="447"/>
      <c r="E100" s="447"/>
      <c r="F100" s="449"/>
      <c r="G100" s="447"/>
      <c r="H100" s="446"/>
    </row>
    <row r="101" spans="1:8" x14ac:dyDescent="0.2">
      <c r="A101" s="446"/>
      <c r="B101" s="446"/>
      <c r="C101" s="449"/>
      <c r="D101" s="447"/>
      <c r="E101" s="447"/>
      <c r="F101" s="449"/>
      <c r="G101" s="447"/>
      <c r="H101" s="446"/>
    </row>
    <row r="102" spans="1:8" x14ac:dyDescent="0.2">
      <c r="A102" s="446"/>
      <c r="B102" s="446"/>
      <c r="C102" s="449"/>
      <c r="D102" s="447"/>
      <c r="E102" s="447"/>
      <c r="F102" s="449"/>
      <c r="G102" s="447"/>
      <c r="H102" s="446"/>
    </row>
    <row r="103" spans="1:8" x14ac:dyDescent="0.2">
      <c r="A103" s="446"/>
      <c r="B103" s="446"/>
      <c r="C103" s="449"/>
      <c r="D103" s="447"/>
      <c r="E103" s="447"/>
      <c r="F103" s="449"/>
      <c r="G103" s="447"/>
      <c r="H103" s="446"/>
    </row>
    <row r="104" spans="1:8" x14ac:dyDescent="0.2">
      <c r="A104" s="446"/>
      <c r="B104" s="446"/>
      <c r="C104" s="449"/>
      <c r="D104" s="447"/>
      <c r="E104" s="447"/>
      <c r="F104" s="449"/>
      <c r="G104" s="447"/>
      <c r="H104" s="446"/>
    </row>
    <row r="105" spans="1:8" x14ac:dyDescent="0.2">
      <c r="A105" s="446"/>
      <c r="B105" s="446"/>
      <c r="C105" s="449"/>
      <c r="D105" s="447"/>
      <c r="E105" s="447"/>
      <c r="F105" s="449"/>
      <c r="G105" s="447"/>
      <c r="H105" s="446"/>
    </row>
    <row r="106" spans="1:8" x14ac:dyDescent="0.2">
      <c r="A106" s="446"/>
      <c r="B106" s="446"/>
      <c r="C106" s="449"/>
      <c r="D106" s="447"/>
      <c r="E106" s="447"/>
      <c r="F106" s="449"/>
      <c r="G106" s="447"/>
      <c r="H106" s="446"/>
    </row>
    <row r="107" spans="1:8" x14ac:dyDescent="0.2">
      <c r="A107" s="446"/>
      <c r="B107" s="446"/>
      <c r="C107" s="449"/>
      <c r="D107" s="447"/>
      <c r="E107" s="447"/>
      <c r="F107" s="449"/>
      <c r="G107" s="447"/>
      <c r="H107" s="446"/>
    </row>
    <row r="108" spans="1:8" x14ac:dyDescent="0.2">
      <c r="A108" s="446"/>
      <c r="B108" s="446"/>
      <c r="C108" s="449"/>
      <c r="D108" s="447"/>
      <c r="E108" s="447"/>
      <c r="F108" s="449"/>
      <c r="G108" s="447"/>
      <c r="H108" s="446"/>
    </row>
    <row r="109" spans="1:8" x14ac:dyDescent="0.2">
      <c r="A109" s="446"/>
      <c r="B109" s="446"/>
      <c r="C109" s="449"/>
      <c r="D109" s="447"/>
      <c r="E109" s="447"/>
      <c r="F109" s="449"/>
      <c r="G109" s="447"/>
      <c r="H109" s="446"/>
    </row>
    <row r="110" spans="1:8" x14ac:dyDescent="0.2">
      <c r="A110" s="446"/>
      <c r="B110" s="446"/>
      <c r="C110" s="449"/>
      <c r="D110" s="447"/>
      <c r="E110" s="447"/>
      <c r="F110" s="449"/>
      <c r="G110" s="447"/>
      <c r="H110" s="446"/>
    </row>
    <row r="111" spans="1:8" x14ac:dyDescent="0.2">
      <c r="A111" s="446"/>
      <c r="B111" s="446"/>
      <c r="C111" s="449"/>
      <c r="D111" s="447"/>
      <c r="E111" s="447"/>
      <c r="F111" s="449"/>
      <c r="G111" s="447"/>
      <c r="H111" s="446"/>
    </row>
    <row r="112" spans="1:8" x14ac:dyDescent="0.2">
      <c r="A112" s="446"/>
      <c r="B112" s="446"/>
      <c r="C112" s="449"/>
      <c r="D112" s="447"/>
      <c r="E112" s="447"/>
      <c r="F112" s="449"/>
      <c r="G112" s="447"/>
      <c r="H112" s="446"/>
    </row>
    <row r="113" spans="1:8" x14ac:dyDescent="0.2">
      <c r="A113" s="446"/>
      <c r="B113" s="446"/>
      <c r="C113" s="449"/>
      <c r="D113" s="447"/>
      <c r="E113" s="447"/>
      <c r="F113" s="449"/>
      <c r="G113" s="447"/>
      <c r="H113" s="446"/>
    </row>
    <row r="114" spans="1:8" x14ac:dyDescent="0.2">
      <c r="A114" s="446"/>
      <c r="B114" s="446"/>
      <c r="C114" s="449"/>
      <c r="D114" s="447"/>
      <c r="E114" s="447"/>
      <c r="F114" s="449"/>
      <c r="G114" s="447"/>
      <c r="H114" s="446"/>
    </row>
    <row r="115" spans="1:8" x14ac:dyDescent="0.2">
      <c r="A115" s="446"/>
      <c r="B115" s="446"/>
      <c r="C115" s="449"/>
      <c r="D115" s="447"/>
      <c r="E115" s="447"/>
      <c r="F115" s="449"/>
      <c r="G115" s="447"/>
      <c r="H115" s="446"/>
    </row>
    <row r="116" spans="1:8" x14ac:dyDescent="0.2">
      <c r="A116" s="446"/>
      <c r="B116" s="446"/>
      <c r="C116" s="449"/>
      <c r="D116" s="447"/>
      <c r="E116" s="447"/>
      <c r="F116" s="449"/>
      <c r="G116" s="447"/>
      <c r="H116" s="446"/>
    </row>
    <row r="117" spans="1:8" x14ac:dyDescent="0.2">
      <c r="A117" s="446"/>
      <c r="B117" s="446"/>
      <c r="C117" s="449"/>
      <c r="D117" s="446"/>
      <c r="E117" s="446"/>
      <c r="F117" s="449"/>
      <c r="G117" s="447"/>
      <c r="H117" s="446"/>
    </row>
    <row r="118" spans="1:8" x14ac:dyDescent="0.2">
      <c r="A118" s="446"/>
      <c r="B118" s="446"/>
      <c r="C118" s="449"/>
      <c r="D118" s="447"/>
      <c r="E118" s="447"/>
      <c r="F118" s="449"/>
      <c r="G118" s="447"/>
      <c r="H118" s="446"/>
    </row>
    <row r="119" spans="1:8" x14ac:dyDescent="0.2">
      <c r="A119" s="446"/>
      <c r="B119" s="446"/>
      <c r="C119" s="449"/>
      <c r="D119" s="447"/>
      <c r="E119" s="447"/>
      <c r="F119" s="449"/>
      <c r="G119" s="447"/>
      <c r="H119" s="446"/>
    </row>
    <row r="120" spans="1:8" x14ac:dyDescent="0.2">
      <c r="A120" s="446"/>
      <c r="B120" s="446"/>
      <c r="C120" s="449"/>
      <c r="D120" s="447"/>
      <c r="E120" s="447"/>
      <c r="F120" s="449"/>
      <c r="G120" s="447"/>
      <c r="H120" s="446"/>
    </row>
    <row r="121" spans="1:8" x14ac:dyDescent="0.2">
      <c r="A121" s="446"/>
      <c r="B121" s="446"/>
      <c r="C121" s="449"/>
      <c r="D121" s="447"/>
      <c r="E121" s="447"/>
      <c r="F121" s="449"/>
      <c r="G121" s="447"/>
      <c r="H121" s="446"/>
    </row>
    <row r="122" spans="1:8" x14ac:dyDescent="0.2">
      <c r="A122" s="446"/>
      <c r="B122" s="446"/>
      <c r="C122" s="449"/>
      <c r="D122" s="447"/>
      <c r="E122" s="447"/>
      <c r="F122" s="449"/>
      <c r="G122" s="447"/>
      <c r="H122" s="446"/>
    </row>
    <row r="123" spans="1:8" x14ac:dyDescent="0.2">
      <c r="A123" s="446"/>
      <c r="B123" s="446"/>
      <c r="C123" s="446"/>
      <c r="D123" s="446"/>
      <c r="E123" s="446"/>
      <c r="F123" s="446"/>
      <c r="G123" s="447"/>
      <c r="H123" s="446"/>
    </row>
    <row r="124" spans="1:8" x14ac:dyDescent="0.2">
      <c r="A124" s="446"/>
      <c r="B124" s="447"/>
      <c r="C124" s="449"/>
      <c r="D124" s="447"/>
      <c r="E124" s="447"/>
      <c r="F124" s="449"/>
      <c r="G124" s="447"/>
      <c r="H124" s="447"/>
    </row>
    <row r="125" spans="1:8" x14ac:dyDescent="0.2">
      <c r="A125" s="446"/>
      <c r="B125" s="447"/>
      <c r="C125" s="449"/>
      <c r="D125" s="447"/>
      <c r="E125" s="447"/>
      <c r="F125" s="449"/>
      <c r="G125" s="447"/>
      <c r="H125" s="447"/>
    </row>
    <row r="126" spans="1:8" x14ac:dyDescent="0.2">
      <c r="A126" s="446"/>
      <c r="B126" s="446"/>
      <c r="C126" s="446"/>
      <c r="D126" s="446"/>
      <c r="E126" s="446"/>
      <c r="F126" s="446"/>
      <c r="G126" s="447"/>
      <c r="H126" s="447"/>
    </row>
    <row r="127" spans="1:8" x14ac:dyDescent="0.2">
      <c r="A127" s="446"/>
      <c r="B127" s="446"/>
      <c r="C127" s="446"/>
      <c r="D127" s="446"/>
      <c r="E127" s="446"/>
      <c r="F127" s="446"/>
      <c r="G127" s="447"/>
      <c r="H127" s="447"/>
    </row>
    <row r="128" spans="1:8" x14ac:dyDescent="0.2">
      <c r="A128" s="446"/>
      <c r="B128" s="446"/>
      <c r="C128" s="446"/>
      <c r="D128" s="446"/>
      <c r="E128" s="446"/>
      <c r="F128" s="446"/>
      <c r="G128" s="447"/>
      <c r="H128" s="447"/>
    </row>
    <row r="129" spans="1:8" x14ac:dyDescent="0.2">
      <c r="A129" s="447"/>
      <c r="B129" s="447"/>
      <c r="C129" s="447"/>
      <c r="D129" s="447"/>
      <c r="E129" s="447"/>
      <c r="F129" s="447"/>
      <c r="G129" s="447"/>
      <c r="H129" s="447"/>
    </row>
    <row r="130" spans="1:8" x14ac:dyDescent="0.2">
      <c r="A130" s="447"/>
      <c r="B130" s="447"/>
      <c r="C130" s="447"/>
      <c r="D130" s="447"/>
      <c r="E130" s="447"/>
      <c r="F130" s="447"/>
      <c r="G130" s="447"/>
      <c r="H130" s="447"/>
    </row>
  </sheetData>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8000"/>
    <pageSetUpPr fitToPage="1"/>
  </sheetPr>
  <dimension ref="A1:AMJ36"/>
  <sheetViews>
    <sheetView showGridLines="0" zoomScaleNormal="100" workbookViewId="0"/>
  </sheetViews>
  <sheetFormatPr defaultColWidth="9.140625" defaultRowHeight="12.75" x14ac:dyDescent="0.2"/>
  <cols>
    <col min="1" max="1" width="9.140625" style="52"/>
    <col min="2" max="2" width="12" style="52" customWidth="1"/>
    <col min="3" max="3" width="60.42578125" style="53" customWidth="1"/>
    <col min="4" max="4" width="19.28515625" style="54" customWidth="1"/>
    <col min="5" max="1024" width="9.140625" style="52"/>
  </cols>
  <sheetData>
    <row r="1" spans="1:7" ht="15" customHeight="1" x14ac:dyDescent="0.3">
      <c r="A1" s="12" t="s">
        <v>27</v>
      </c>
      <c r="B1" s="12"/>
      <c r="C1" s="12"/>
      <c r="D1" s="12"/>
      <c r="G1" s="55"/>
    </row>
    <row r="2" spans="1:7" ht="15" customHeight="1" x14ac:dyDescent="0.3">
      <c r="A2" s="11" t="s">
        <v>28</v>
      </c>
      <c r="B2" s="11"/>
      <c r="C2" s="11"/>
      <c r="D2" s="11"/>
      <c r="G2" s="55"/>
    </row>
    <row r="3" spans="1:7" ht="16.5" customHeight="1" x14ac:dyDescent="0.3">
      <c r="A3" s="11" t="s">
        <v>29</v>
      </c>
      <c r="B3" s="11"/>
      <c r="C3" s="11"/>
      <c r="D3" s="11"/>
      <c r="G3" s="55"/>
    </row>
    <row r="4" spans="1:7" ht="16.5" customHeight="1" x14ac:dyDescent="0.3">
      <c r="A4" s="56"/>
      <c r="B4" s="56"/>
      <c r="C4" s="57" t="s">
        <v>30</v>
      </c>
      <c r="D4" s="58"/>
      <c r="G4" s="55"/>
    </row>
    <row r="5" spans="1:7" ht="16.5" customHeight="1" x14ac:dyDescent="0.3">
      <c r="A5" s="56"/>
      <c r="B5" s="56"/>
      <c r="C5" s="57"/>
      <c r="D5" s="58"/>
      <c r="G5" s="55"/>
    </row>
    <row r="6" spans="1:7" ht="15" customHeight="1" x14ac:dyDescent="0.3">
      <c r="A6" s="10">
        <f>Alapa!C17</f>
        <v>0</v>
      </c>
      <c r="B6" s="10"/>
      <c r="C6" s="10"/>
      <c r="D6" s="10"/>
      <c r="G6" s="55"/>
    </row>
    <row r="7" spans="1:7" ht="15" customHeight="1" x14ac:dyDescent="0.3">
      <c r="A7" s="10" t="str">
        <f>IF(Alapa!C18=0," ",Alapa!C18)</f>
        <v xml:space="preserve"> </v>
      </c>
      <c r="B7" s="10"/>
      <c r="C7" s="10"/>
      <c r="D7" s="10"/>
      <c r="G7" s="55"/>
    </row>
    <row r="8" spans="1:7" ht="16.5" customHeight="1" x14ac:dyDescent="0.3">
      <c r="A8" s="59"/>
      <c r="B8" s="59"/>
      <c r="C8" s="57" t="str">
        <f>"ADÓSZÁM:  "&amp;Alapa!C25</f>
        <v xml:space="preserve">ADÓSZÁM:  </v>
      </c>
      <c r="D8" s="60"/>
      <c r="G8" s="55"/>
    </row>
    <row r="9" spans="1:7" ht="12.75" customHeight="1" x14ac:dyDescent="0.2">
      <c r="A9" s="56"/>
      <c r="B9" s="56"/>
      <c r="C9" s="61"/>
      <c r="D9" s="62"/>
      <c r="G9" s="55"/>
    </row>
    <row r="10" spans="1:7" ht="24.75" customHeight="1" x14ac:dyDescent="0.2">
      <c r="A10" s="63" t="s">
        <v>31</v>
      </c>
      <c r="B10" s="56"/>
      <c r="C10" s="64"/>
      <c r="D10" s="65"/>
      <c r="G10" s="55"/>
    </row>
    <row r="11" spans="1:7" ht="24.75" customHeight="1" x14ac:dyDescent="0.2">
      <c r="A11" s="66" t="s">
        <v>32</v>
      </c>
      <c r="B11" s="56"/>
      <c r="C11" s="64"/>
      <c r="D11" s="67" t="s">
        <v>33</v>
      </c>
      <c r="G11" s="55"/>
    </row>
    <row r="12" spans="1:7" ht="24.75" customHeight="1" x14ac:dyDescent="0.2">
      <c r="A12" s="66" t="s">
        <v>34</v>
      </c>
      <c r="B12" s="56"/>
      <c r="C12" s="64"/>
      <c r="D12" s="68" t="s">
        <v>35</v>
      </c>
      <c r="G12" s="55"/>
    </row>
    <row r="13" spans="1:7" ht="24.75" customHeight="1" x14ac:dyDescent="0.2">
      <c r="A13" s="66" t="s">
        <v>36</v>
      </c>
      <c r="B13" s="56"/>
      <c r="C13" s="64"/>
      <c r="D13" s="69" t="s">
        <v>37</v>
      </c>
      <c r="G13" s="55"/>
    </row>
    <row r="14" spans="1:7" ht="24.75" customHeight="1" x14ac:dyDescent="0.2">
      <c r="A14" s="66" t="s">
        <v>38</v>
      </c>
      <c r="B14" s="56"/>
      <c r="C14" s="64"/>
      <c r="D14" s="70" t="s">
        <v>39</v>
      </c>
      <c r="G14" s="55"/>
    </row>
    <row r="15" spans="1:7" x14ac:dyDescent="0.2">
      <c r="A15" s="71"/>
      <c r="B15" s="56"/>
      <c r="C15" s="72"/>
      <c r="D15" s="72"/>
      <c r="G15" s="55"/>
    </row>
    <row r="16" spans="1:7" x14ac:dyDescent="0.2">
      <c r="A16" s="56"/>
      <c r="B16" s="56"/>
      <c r="C16" s="72"/>
      <c r="D16" s="62"/>
    </row>
    <row r="17" spans="1:4" ht="16.5" x14ac:dyDescent="0.3">
      <c r="A17" s="73" t="s">
        <v>40</v>
      </c>
      <c r="B17" s="73" t="s">
        <v>41</v>
      </c>
      <c r="C17" s="74" t="s">
        <v>42</v>
      </c>
      <c r="D17" s="75" t="s">
        <v>43</v>
      </c>
    </row>
    <row r="18" spans="1:4" ht="16.5" x14ac:dyDescent="0.3">
      <c r="A18" s="76" t="s">
        <v>44</v>
      </c>
      <c r="B18" s="77"/>
      <c r="C18" s="78"/>
      <c r="D18" s="76"/>
    </row>
    <row r="19" spans="1:4" ht="16.5" x14ac:dyDescent="0.3">
      <c r="A19" s="79"/>
      <c r="B19" s="79" t="s">
        <v>45</v>
      </c>
      <c r="C19" s="80" t="s">
        <v>46</v>
      </c>
      <c r="D19" s="76"/>
    </row>
    <row r="20" spans="1:4" ht="16.5" x14ac:dyDescent="0.3">
      <c r="A20" s="79"/>
      <c r="B20" s="81" t="s">
        <v>47</v>
      </c>
      <c r="C20" s="74" t="s">
        <v>48</v>
      </c>
      <c r="D20" s="82" t="s">
        <v>49</v>
      </c>
    </row>
    <row r="21" spans="1:4" ht="16.5" x14ac:dyDescent="0.3">
      <c r="A21" s="79"/>
      <c r="B21" s="81" t="s">
        <v>47</v>
      </c>
      <c r="C21" s="74" t="s">
        <v>50</v>
      </c>
      <c r="D21" s="82" t="s">
        <v>51</v>
      </c>
    </row>
    <row r="22" spans="1:4" ht="16.5" x14ac:dyDescent="0.3">
      <c r="A22" s="76"/>
      <c r="B22" s="81" t="s">
        <v>47</v>
      </c>
      <c r="C22" s="83" t="s">
        <v>52</v>
      </c>
      <c r="D22" s="82" t="s">
        <v>53</v>
      </c>
    </row>
    <row r="23" spans="1:4" ht="16.5" x14ac:dyDescent="0.3">
      <c r="A23" s="76"/>
      <c r="B23" s="81" t="s">
        <v>47</v>
      </c>
      <c r="C23" s="83" t="s">
        <v>54</v>
      </c>
      <c r="D23" s="82" t="s">
        <v>55</v>
      </c>
    </row>
    <row r="24" spans="1:4" ht="16.5" x14ac:dyDescent="0.3">
      <c r="A24" s="76"/>
      <c r="B24" s="81" t="s">
        <v>47</v>
      </c>
      <c r="C24" s="83" t="s">
        <v>56</v>
      </c>
      <c r="D24" s="82" t="s">
        <v>57</v>
      </c>
    </row>
    <row r="25" spans="1:4" ht="16.5" x14ac:dyDescent="0.3">
      <c r="A25" s="76"/>
      <c r="B25" s="81" t="s">
        <v>47</v>
      </c>
      <c r="C25" s="83" t="s">
        <v>58</v>
      </c>
      <c r="D25" s="82" t="s">
        <v>59</v>
      </c>
    </row>
    <row r="26" spans="1:4" ht="16.5" x14ac:dyDescent="0.3">
      <c r="A26" s="76"/>
      <c r="B26" s="81" t="s">
        <v>47</v>
      </c>
      <c r="C26" s="83" t="s">
        <v>58</v>
      </c>
      <c r="D26" s="82" t="s">
        <v>60</v>
      </c>
    </row>
    <row r="27" spans="1:4" ht="16.5" x14ac:dyDescent="0.3">
      <c r="A27" s="76"/>
      <c r="B27" s="81" t="s">
        <v>61</v>
      </c>
      <c r="C27" s="83" t="s">
        <v>62</v>
      </c>
      <c r="D27" s="82" t="s">
        <v>61</v>
      </c>
    </row>
    <row r="28" spans="1:4" ht="16.5" x14ac:dyDescent="0.3">
      <c r="A28" s="76"/>
      <c r="B28" s="81" t="s">
        <v>63</v>
      </c>
      <c r="C28" s="83" t="s">
        <v>64</v>
      </c>
      <c r="D28" s="82" t="s">
        <v>63</v>
      </c>
    </row>
    <row r="29" spans="1:4" x14ac:dyDescent="0.2">
      <c r="A29" s="56"/>
      <c r="B29" s="56"/>
      <c r="C29" s="84"/>
      <c r="D29" s="62"/>
    </row>
    <row r="30" spans="1:4" x14ac:dyDescent="0.2">
      <c r="A30" s="56"/>
      <c r="B30" s="56"/>
      <c r="C30" s="84"/>
      <c r="D30" s="62"/>
    </row>
    <row r="31" spans="1:4" ht="16.5" x14ac:dyDescent="0.3">
      <c r="A31" s="76"/>
      <c r="B31" s="85" t="s">
        <v>48</v>
      </c>
      <c r="C31" s="83"/>
      <c r="D31" s="82"/>
    </row>
    <row r="32" spans="1:4" ht="16.5" x14ac:dyDescent="0.3">
      <c r="A32" s="76"/>
      <c r="B32" s="86" t="s">
        <v>65</v>
      </c>
      <c r="C32" s="83" t="s">
        <v>50</v>
      </c>
      <c r="D32" s="82" t="s">
        <v>51</v>
      </c>
    </row>
    <row r="33" spans="1:4" ht="16.5" x14ac:dyDescent="0.3">
      <c r="A33" s="76"/>
      <c r="B33" s="86" t="s">
        <v>66</v>
      </c>
      <c r="C33" s="83" t="s">
        <v>54</v>
      </c>
      <c r="D33" s="82" t="s">
        <v>55</v>
      </c>
    </row>
    <row r="34" spans="1:4" ht="16.5" x14ac:dyDescent="0.3">
      <c r="A34" s="76"/>
      <c r="B34" s="86" t="s">
        <v>67</v>
      </c>
      <c r="C34" s="83" t="s">
        <v>58</v>
      </c>
      <c r="D34" s="82" t="s">
        <v>59</v>
      </c>
    </row>
    <row r="35" spans="1:4" ht="16.5" x14ac:dyDescent="0.3">
      <c r="A35" s="76"/>
      <c r="B35" s="86" t="s">
        <v>68</v>
      </c>
      <c r="C35" s="83" t="s">
        <v>58</v>
      </c>
      <c r="D35" s="82" t="s">
        <v>60</v>
      </c>
    </row>
    <row r="36" spans="1:4" ht="16.5" x14ac:dyDescent="0.3">
      <c r="A36" s="76"/>
      <c r="B36" s="86" t="s">
        <v>69</v>
      </c>
      <c r="C36" s="83" t="s">
        <v>52</v>
      </c>
      <c r="D36" s="82" t="s">
        <v>53</v>
      </c>
    </row>
  </sheetData>
  <mergeCells count="5">
    <mergeCell ref="A1:D1"/>
    <mergeCell ref="A2:D2"/>
    <mergeCell ref="A3:D3"/>
    <mergeCell ref="A6:D6"/>
    <mergeCell ref="A7:D7"/>
  </mergeCells>
  <hyperlinks>
    <hyperlink ref="D20" location="Tartalom!B31" display="Használati útmutató" xr:uid="{00000000-0004-0000-0100-000000000000}"/>
    <hyperlink ref="D21" location="'HIPA-00'!A1" display="HIPA-00" xr:uid="{00000000-0004-0000-0100-000001000000}"/>
    <hyperlink ref="D22" location="'HIPA-01'!A1" display="HIPA-01" xr:uid="{00000000-0004-0000-0100-000002000000}"/>
    <hyperlink ref="D23" location="'HIPA-02'!A1" display="HIPA-02" xr:uid="{00000000-0004-0000-0100-000003000000}"/>
    <hyperlink ref="D24" location="'HIPA-03'!A1" display="HIPA-03" xr:uid="{00000000-0004-0000-0100-000004000000}"/>
    <hyperlink ref="D25" location="'HIPA-04'!A1" display="HIPA-04" xr:uid="{00000000-0004-0000-0100-000005000000}"/>
    <hyperlink ref="D26" location="'HIPA-05'!A1" display="HIPA-05" xr:uid="{00000000-0004-0000-0100-000006000000}"/>
    <hyperlink ref="D27" location="INNOV!A1" display="INNOV" xr:uid="{00000000-0004-0000-0100-000007000000}"/>
    <hyperlink ref="D28" location="REHAB!A1" display="REHAB" xr:uid="{00000000-0004-0000-0100-000008000000}"/>
    <hyperlink ref="D32" location="'HIPA-00'!A1" display="HIPA-00" xr:uid="{00000000-0004-0000-0100-000009000000}"/>
    <hyperlink ref="D33" location="'HIPA-02'!A1" display="HIPA-02" xr:uid="{00000000-0004-0000-0100-00000A000000}"/>
    <hyperlink ref="D34" location="'HIPA-04'!A1" display="HIPA-04" xr:uid="{00000000-0004-0000-0100-00000B000000}"/>
    <hyperlink ref="D35" location="'HIPA-05'!A1" display="HIPA-05" xr:uid="{00000000-0004-0000-0100-00000C000000}"/>
    <hyperlink ref="D36" location="'HIPA-01'!A1" display="HIPA-01" xr:uid="{00000000-0004-0000-0100-00000D000000}"/>
  </hyperlinks>
  <pageMargins left="0.78749999999999998" right="0.78749999999999998" top="1.37777777777778" bottom="0.98402777777777795" header="0.70833333333333304" footer="0.51180555555555596"/>
  <pageSetup paperSize="9" orientation="portrait" horizontalDpi="300" verticalDpi="300"/>
  <headerFooter>
    <oddHeader>&amp;C&amp;"Arial CE,Félkövér"</oddHeader>
    <oddFooter>&amp;L&amp;"Arial Narrow,Normál"&amp;8&amp;F/&amp;A&amp;C&amp;"Arial Narrow,Normál"&amp;8&amp;P/&amp;N&amp;R&amp;"Arial Narrow,Normál"&amp;8DigitAudit/AuditDok</oddFooter>
  </headerFooter>
  <rowBreaks count="1" manualBreakCount="1">
    <brk id="28"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MJ64"/>
  <sheetViews>
    <sheetView showGridLines="0" topLeftCell="A16" zoomScaleNormal="100" workbookViewId="0">
      <selection activeCell="I11" sqref="I11"/>
    </sheetView>
  </sheetViews>
  <sheetFormatPr defaultColWidth="8.85546875" defaultRowHeight="12.75" x14ac:dyDescent="0.2"/>
  <cols>
    <col min="1" max="1" width="5.5703125" style="87" customWidth="1"/>
    <col min="2" max="2" width="42" style="87" customWidth="1"/>
    <col min="3" max="4" width="14.28515625" style="87" customWidth="1"/>
    <col min="5" max="5" width="19.42578125" style="87" customWidth="1"/>
    <col min="6" max="7" width="14.28515625" style="87" customWidth="1"/>
    <col min="8" max="8" width="8.85546875" style="87"/>
    <col min="9" max="9" width="82.140625" style="87" customWidth="1"/>
    <col min="10" max="1024" width="8.85546875" style="87"/>
  </cols>
  <sheetData>
    <row r="1" spans="1:17" ht="15.75" customHeight="1" x14ac:dyDescent="0.2">
      <c r="A1" s="88" t="s">
        <v>51</v>
      </c>
      <c r="B1" s="89"/>
      <c r="C1" s="89"/>
      <c r="D1" s="88"/>
      <c r="E1" s="88"/>
      <c r="F1" s="90" t="s">
        <v>70</v>
      </c>
      <c r="Q1" s="91" t="s">
        <v>71</v>
      </c>
    </row>
    <row r="2" spans="1:17" ht="15.75" customHeight="1" x14ac:dyDescent="0.25">
      <c r="A2" s="92"/>
      <c r="B2" s="92"/>
      <c r="C2" s="92"/>
      <c r="D2" s="92"/>
      <c r="E2" s="92"/>
      <c r="F2" s="93" t="s">
        <v>72</v>
      </c>
      <c r="Q2" s="91" t="s">
        <v>73</v>
      </c>
    </row>
    <row r="3" spans="1:17" ht="15.75" customHeight="1" x14ac:dyDescent="0.2">
      <c r="A3" s="88" t="s">
        <v>74</v>
      </c>
      <c r="B3" s="88"/>
      <c r="C3" s="88"/>
      <c r="D3" s="92"/>
      <c r="E3" s="92"/>
      <c r="F3" s="94"/>
    </row>
    <row r="4" spans="1:17" ht="15.75" customHeight="1" x14ac:dyDescent="0.3">
      <c r="A4" s="95" t="str">
        <f>CONCATENATE("Ügyfél:   ",Alapa!$C$17)</f>
        <v xml:space="preserve">Ügyfél:   </v>
      </c>
      <c r="B4" s="96"/>
      <c r="C4" s="97"/>
      <c r="D4" s="98" t="str">
        <f>"Dátum:"</f>
        <v>Dátum:</v>
      </c>
      <c r="E4" s="99"/>
    </row>
    <row r="5" spans="1:17" ht="15.75" customHeight="1" x14ac:dyDescent="0.3">
      <c r="A5" s="100" t="str">
        <f>CONCATENATE("Fordulónap: ",Alapa!$C$12)</f>
        <v xml:space="preserve">Fordulónap: </v>
      </c>
      <c r="B5" s="101"/>
      <c r="C5" s="102"/>
      <c r="D5" s="103" t="str">
        <f>"Készítette:"</f>
        <v>Készítette:</v>
      </c>
      <c r="E5" s="104" t="e">
        <f>VLOOKUP(G5,Alapa!$G$2:$H$22,2)</f>
        <v>#N/A</v>
      </c>
      <c r="F5" s="105" t="s">
        <v>4</v>
      </c>
      <c r="G5" s="106">
        <v>1</v>
      </c>
    </row>
    <row r="6" spans="1:17" ht="15.75" customHeight="1" x14ac:dyDescent="0.3">
      <c r="A6" s="107"/>
      <c r="B6" s="107"/>
      <c r="C6" s="107"/>
      <c r="D6" s="108" t="s">
        <v>16</v>
      </c>
      <c r="E6" s="101" t="str">
        <f>IF(Alapa!$H$2=0," ",Alapa!$H$2)</f>
        <v xml:space="preserve"> </v>
      </c>
    </row>
    <row r="7" spans="1:17" ht="15.75" customHeight="1" x14ac:dyDescent="0.3">
      <c r="A7" s="109" t="s">
        <v>75</v>
      </c>
      <c r="B7" s="107"/>
      <c r="C7" s="107"/>
      <c r="D7" s="65"/>
      <c r="E7" s="110"/>
    </row>
    <row r="8" spans="1:17" ht="23.25" x14ac:dyDescent="0.3">
      <c r="A8" s="111"/>
      <c r="B8" s="112" t="s">
        <v>76</v>
      </c>
      <c r="C8" s="113"/>
      <c r="D8" s="114"/>
      <c r="E8" s="115"/>
    </row>
    <row r="9" spans="1:17" ht="15.75" customHeight="1" x14ac:dyDescent="0.3">
      <c r="A9" s="116" t="s">
        <v>77</v>
      </c>
      <c r="B9" s="107"/>
      <c r="C9" s="107"/>
      <c r="D9" s="117" t="s">
        <v>78</v>
      </c>
      <c r="E9" s="118"/>
    </row>
    <row r="10" spans="1:17" ht="15.75" customHeight="1" x14ac:dyDescent="0.3">
      <c r="A10" s="119">
        <f>Alapa!C25</f>
        <v>0</v>
      </c>
      <c r="B10" s="120"/>
      <c r="C10" s="120"/>
      <c r="D10" s="121">
        <f>Alapa!C17</f>
        <v>0</v>
      </c>
      <c r="E10" s="122"/>
    </row>
    <row r="11" spans="1:17" ht="15.75" customHeight="1" x14ac:dyDescent="0.2">
      <c r="A11" s="123"/>
      <c r="B11" s="107"/>
      <c r="C11" s="107"/>
      <c r="D11" s="65"/>
      <c r="E11" s="124"/>
    </row>
    <row r="12" spans="1:17" ht="15.75" customHeight="1" x14ac:dyDescent="0.2">
      <c r="A12" s="125"/>
      <c r="B12" s="107" t="s">
        <v>31</v>
      </c>
      <c r="C12" s="107"/>
      <c r="D12" s="65"/>
      <c r="E12" s="124"/>
    </row>
    <row r="13" spans="1:17" ht="15.75" customHeight="1" x14ac:dyDescent="0.2">
      <c r="A13" s="125" t="s">
        <v>65</v>
      </c>
      <c r="B13" s="107" t="s">
        <v>32</v>
      </c>
      <c r="C13" s="107"/>
      <c r="D13" s="67" t="s">
        <v>33</v>
      </c>
      <c r="E13" s="124"/>
    </row>
    <row r="14" spans="1:17" ht="15.75" customHeight="1" x14ac:dyDescent="0.2">
      <c r="A14" s="125" t="s">
        <v>66</v>
      </c>
      <c r="B14" s="107" t="s">
        <v>34</v>
      </c>
      <c r="C14" s="107"/>
      <c r="D14" s="68" t="s">
        <v>35</v>
      </c>
      <c r="E14" s="124"/>
    </row>
    <row r="15" spans="1:17" ht="15.75" customHeight="1" x14ac:dyDescent="0.2">
      <c r="A15" s="125" t="s">
        <v>67</v>
      </c>
      <c r="B15" s="107" t="s">
        <v>79</v>
      </c>
      <c r="C15" s="107"/>
      <c r="D15" s="69" t="s">
        <v>37</v>
      </c>
      <c r="E15" s="124"/>
    </row>
    <row r="16" spans="1:17" ht="15.75" customHeight="1" x14ac:dyDescent="0.2">
      <c r="A16" s="126" t="s">
        <v>68</v>
      </c>
      <c r="B16" s="127" t="s">
        <v>80</v>
      </c>
      <c r="C16" s="127"/>
      <c r="D16" s="128" t="s">
        <v>39</v>
      </c>
      <c r="E16" s="124"/>
    </row>
    <row r="17" spans="1:13" ht="15.75" customHeight="1" x14ac:dyDescent="0.2">
      <c r="A17" s="125">
        <v>5</v>
      </c>
      <c r="B17" s="107" t="s">
        <v>81</v>
      </c>
      <c r="C17" s="107"/>
      <c r="D17" s="65"/>
      <c r="E17" s="124"/>
    </row>
    <row r="18" spans="1:13" ht="15.75" customHeight="1" x14ac:dyDescent="0.2">
      <c r="A18" s="125"/>
      <c r="B18" s="109"/>
      <c r="C18" s="107"/>
      <c r="D18" s="65"/>
      <c r="E18" s="124"/>
      <c r="G18" s="129" t="s">
        <v>82</v>
      </c>
    </row>
    <row r="19" spans="1:13" ht="15.75" customHeight="1" x14ac:dyDescent="0.2">
      <c r="A19" s="126"/>
      <c r="B19" s="130" t="s">
        <v>83</v>
      </c>
      <c r="C19" s="131"/>
      <c r="D19" s="132"/>
      <c r="E19" s="124"/>
      <c r="G19" s="129" t="s">
        <v>84</v>
      </c>
      <c r="I19" s="129" t="s">
        <v>85</v>
      </c>
    </row>
    <row r="20" spans="1:13" ht="18.75" customHeight="1" x14ac:dyDescent="0.2">
      <c r="A20" s="133"/>
      <c r="B20" s="134"/>
      <c r="C20" s="135"/>
      <c r="D20" s="135"/>
      <c r="E20" s="136"/>
      <c r="I20" s="87" t="s">
        <v>86</v>
      </c>
    </row>
    <row r="21" spans="1:13" ht="51" customHeight="1" x14ac:dyDescent="0.2">
      <c r="A21" s="9" t="s">
        <v>87</v>
      </c>
      <c r="B21" s="8" t="s">
        <v>88</v>
      </c>
      <c r="C21" s="8" t="s">
        <v>89</v>
      </c>
      <c r="D21" s="7" t="s">
        <v>90</v>
      </c>
      <c r="E21" s="6" t="s">
        <v>91</v>
      </c>
      <c r="I21" s="137" t="s">
        <v>92</v>
      </c>
    </row>
    <row r="22" spans="1:13" ht="39.75" customHeight="1" x14ac:dyDescent="0.2">
      <c r="A22" s="9"/>
      <c r="B22" s="8"/>
      <c r="C22" s="8"/>
      <c r="D22" s="7"/>
      <c r="E22" s="6"/>
      <c r="I22" s="137" t="s">
        <v>93</v>
      </c>
    </row>
    <row r="23" spans="1:13" ht="18" customHeight="1" x14ac:dyDescent="0.2">
      <c r="A23" s="138">
        <v>1</v>
      </c>
      <c r="B23" s="139" t="s">
        <v>94</v>
      </c>
      <c r="C23" s="140"/>
      <c r="D23" s="141"/>
      <c r="E23" s="142"/>
      <c r="I23" s="143" t="s">
        <v>95</v>
      </c>
      <c r="J23" s="144"/>
      <c r="K23" s="144"/>
      <c r="L23" s="144"/>
      <c r="M23" s="145"/>
    </row>
    <row r="24" spans="1:13" ht="18" customHeight="1" x14ac:dyDescent="0.2">
      <c r="A24" s="138">
        <v>2</v>
      </c>
      <c r="B24" s="139" t="s">
        <v>96</v>
      </c>
      <c r="C24" s="141"/>
      <c r="D24" s="141"/>
      <c r="E24" s="142"/>
      <c r="I24" s="146" t="s">
        <v>97</v>
      </c>
      <c r="J24" s="147"/>
      <c r="K24" s="147"/>
      <c r="L24" s="147"/>
      <c r="M24" s="148"/>
    </row>
    <row r="25" spans="1:13" ht="18" customHeight="1" x14ac:dyDescent="0.2">
      <c r="A25" s="138">
        <v>3</v>
      </c>
      <c r="B25" s="149" t="s">
        <v>98</v>
      </c>
      <c r="C25" s="150">
        <f>C23+C24</f>
        <v>0</v>
      </c>
      <c r="D25" s="150">
        <f>D23+D24</f>
        <v>0</v>
      </c>
      <c r="E25" s="142"/>
    </row>
    <row r="26" spans="1:13" ht="18" customHeight="1" x14ac:dyDescent="0.2">
      <c r="A26" s="138">
        <v>4</v>
      </c>
      <c r="B26" s="139" t="s">
        <v>99</v>
      </c>
      <c r="C26" s="141"/>
      <c r="D26" s="141"/>
      <c r="E26" s="142"/>
      <c r="G26" s="129" t="s">
        <v>84</v>
      </c>
    </row>
    <row r="27" spans="1:13" ht="38.25" x14ac:dyDescent="0.2">
      <c r="A27" s="138"/>
      <c r="B27" s="139" t="s">
        <v>100</v>
      </c>
      <c r="C27" s="151"/>
      <c r="D27" s="141"/>
      <c r="E27" s="142"/>
    </row>
    <row r="28" spans="1:13" ht="63.75" x14ac:dyDescent="0.2">
      <c r="A28" s="138"/>
      <c r="B28" s="139" t="s">
        <v>101</v>
      </c>
      <c r="C28" s="151"/>
      <c r="D28" s="141"/>
      <c r="E28" s="142"/>
    </row>
    <row r="29" spans="1:13" ht="76.5" x14ac:dyDescent="0.2">
      <c r="A29" s="138"/>
      <c r="B29" s="139" t="s">
        <v>102</v>
      </c>
      <c r="C29" s="151"/>
      <c r="D29" s="141"/>
      <c r="E29" s="142"/>
    </row>
    <row r="30" spans="1:13" ht="18" customHeight="1" x14ac:dyDescent="0.2">
      <c r="A30" s="138">
        <v>6</v>
      </c>
      <c r="B30" s="139" t="s">
        <v>103</v>
      </c>
      <c r="C30" s="141"/>
      <c r="D30" s="141"/>
      <c r="E30" s="142"/>
    </row>
    <row r="31" spans="1:13" ht="38.25" x14ac:dyDescent="0.2">
      <c r="A31" s="138">
        <v>7</v>
      </c>
      <c r="B31" s="139" t="s">
        <v>104</v>
      </c>
      <c r="C31" s="151"/>
      <c r="D31" s="152"/>
      <c r="E31" s="142"/>
    </row>
    <row r="32" spans="1:13" ht="25.5" x14ac:dyDescent="0.2">
      <c r="A32" s="138">
        <v>10</v>
      </c>
      <c r="B32" s="153" t="s">
        <v>105</v>
      </c>
      <c r="C32" s="154">
        <f>C26+C30</f>
        <v>0</v>
      </c>
      <c r="D32" s="155">
        <f>D26-D27-D28-D29+D30-D31</f>
        <v>0</v>
      </c>
      <c r="E32" s="142"/>
    </row>
    <row r="33" spans="1:6" ht="17.25" customHeight="1" x14ac:dyDescent="0.2">
      <c r="A33" s="138">
        <v>11</v>
      </c>
      <c r="B33" s="139" t="s">
        <v>106</v>
      </c>
      <c r="C33" s="141"/>
      <c r="D33" s="152"/>
      <c r="E33" s="142"/>
    </row>
    <row r="34" spans="1:6" ht="38.25" x14ac:dyDescent="0.2">
      <c r="A34" s="138">
        <v>12</v>
      </c>
      <c r="B34" s="139" t="s">
        <v>107</v>
      </c>
      <c r="C34" s="141"/>
      <c r="D34" s="141"/>
      <c r="E34" s="142"/>
    </row>
    <row r="35" spans="1:6" ht="25.5" x14ac:dyDescent="0.2">
      <c r="A35" s="138">
        <v>13</v>
      </c>
      <c r="B35" s="139" t="s">
        <v>108</v>
      </c>
      <c r="C35" s="141"/>
      <c r="D35" s="152"/>
      <c r="E35" s="142"/>
    </row>
    <row r="36" spans="1:6" ht="25.5" x14ac:dyDescent="0.2">
      <c r="A36" s="138">
        <v>14</v>
      </c>
      <c r="B36" s="153" t="s">
        <v>109</v>
      </c>
      <c r="C36" s="154">
        <f>SUM(C33:C35)</f>
        <v>0</v>
      </c>
      <c r="D36" s="155">
        <f>SUM(D33:D35)</f>
        <v>0</v>
      </c>
      <c r="E36" s="142"/>
    </row>
    <row r="37" spans="1:6" ht="15" x14ac:dyDescent="0.2">
      <c r="A37" s="156">
        <v>15</v>
      </c>
      <c r="B37" s="157" t="s">
        <v>110</v>
      </c>
      <c r="C37" s="158">
        <f>C32+C36</f>
        <v>0</v>
      </c>
      <c r="D37" s="159">
        <f>D32+D36</f>
        <v>0</v>
      </c>
      <c r="E37" s="160"/>
      <c r="F37" s="161" t="s">
        <v>111</v>
      </c>
    </row>
    <row r="38" spans="1:6" ht="15.75" customHeight="1" x14ac:dyDescent="0.2">
      <c r="C38" s="162"/>
    </row>
    <row r="39" spans="1:6" ht="15.75" customHeight="1" x14ac:dyDescent="0.2">
      <c r="B39" s="87" t="s">
        <v>112</v>
      </c>
      <c r="F39" s="163"/>
    </row>
    <row r="40" spans="1:6" ht="15.75" customHeight="1" x14ac:dyDescent="0.2">
      <c r="F40" s="163"/>
    </row>
    <row r="41" spans="1:6" ht="15.75" customHeight="1" x14ac:dyDescent="0.2">
      <c r="F41" s="163"/>
    </row>
    <row r="42" spans="1:6" ht="15.75" customHeight="1" x14ac:dyDescent="0.2">
      <c r="F42" s="163"/>
    </row>
    <row r="43" spans="1:6" ht="15.75" customHeight="1" x14ac:dyDescent="0.2">
      <c r="F43" s="163"/>
    </row>
    <row r="44" spans="1:6" ht="15.75" customHeight="1" x14ac:dyDescent="0.2">
      <c r="F44" s="163"/>
    </row>
    <row r="45" spans="1:6" ht="15.75" customHeight="1" x14ac:dyDescent="0.2">
      <c r="F45" s="163"/>
    </row>
    <row r="46" spans="1:6" ht="15.75" customHeight="1" x14ac:dyDescent="0.2">
      <c r="F46" s="163"/>
    </row>
    <row r="47" spans="1:6" ht="15.75" customHeight="1" x14ac:dyDescent="0.2">
      <c r="F47" s="163"/>
    </row>
    <row r="48" spans="1:6" ht="15.75" customHeight="1" x14ac:dyDescent="0.2">
      <c r="F48" s="163"/>
    </row>
    <row r="49" spans="6:6" ht="15.75" customHeight="1" x14ac:dyDescent="0.2">
      <c r="F49" s="163"/>
    </row>
    <row r="50" spans="6:6" ht="15.75" customHeight="1" x14ac:dyDescent="0.2">
      <c r="F50" s="163"/>
    </row>
    <row r="51" spans="6:6" ht="15.75" customHeight="1" x14ac:dyDescent="0.2">
      <c r="F51" s="163"/>
    </row>
    <row r="52" spans="6:6" ht="15.75" customHeight="1" x14ac:dyDescent="0.2">
      <c r="F52" s="163"/>
    </row>
    <row r="53" spans="6:6" ht="15.75" customHeight="1" x14ac:dyDescent="0.2">
      <c r="F53" s="163"/>
    </row>
    <row r="54" spans="6:6" ht="15.75" customHeight="1" x14ac:dyDescent="0.2">
      <c r="F54" s="163"/>
    </row>
    <row r="55" spans="6:6" ht="15.75" customHeight="1" x14ac:dyDescent="0.2">
      <c r="F55" s="163"/>
    </row>
    <row r="56" spans="6:6" ht="15.75" customHeight="1" x14ac:dyDescent="0.2">
      <c r="F56" s="163"/>
    </row>
    <row r="57" spans="6:6" ht="15.75" customHeight="1" x14ac:dyDescent="0.2">
      <c r="F57" s="163"/>
    </row>
    <row r="58" spans="6:6" ht="15.75" customHeight="1" x14ac:dyDescent="0.2">
      <c r="F58" s="163"/>
    </row>
    <row r="59" spans="6:6" ht="15.75" customHeight="1" x14ac:dyDescent="0.2">
      <c r="F59" s="163"/>
    </row>
    <row r="60" spans="6:6" ht="15.75" customHeight="1" x14ac:dyDescent="0.2">
      <c r="F60" s="163"/>
    </row>
    <row r="61" spans="6:6" ht="15.75" customHeight="1" x14ac:dyDescent="0.2">
      <c r="F61" s="163"/>
    </row>
    <row r="62" spans="6:6" ht="15.75" customHeight="1" x14ac:dyDescent="0.2">
      <c r="F62" s="163"/>
    </row>
    <row r="63" spans="6:6" ht="15.75" customHeight="1" x14ac:dyDescent="0.2">
      <c r="F63" s="163"/>
    </row>
    <row r="64" spans="6:6" ht="15.75" customHeight="1" x14ac:dyDescent="0.2">
      <c r="F64" s="163"/>
    </row>
  </sheetData>
  <mergeCells count="5">
    <mergeCell ref="A21:A22"/>
    <mergeCell ref="B21:B22"/>
    <mergeCell ref="C21:C22"/>
    <mergeCell ref="D21:D22"/>
    <mergeCell ref="E21:E22"/>
  </mergeCells>
  <hyperlinks>
    <hyperlink ref="F1" location="Tartalom!A1" display="TARTALOM" xr:uid="{00000000-0004-0000-0200-000000000000}"/>
    <hyperlink ref="F37" location="'HIPA-02'!D16" display="Következő munkalap HIPA-02" xr:uid="{00000000-0004-0000-0200-000001000000}"/>
  </hyperlinks>
  <pageMargins left="0.74791666666666701" right="0.74791666666666701" top="0.51180555555555596" bottom="0.98402777777777795" header="0.511811023622047" footer="0.51180555555555596"/>
  <pageSetup paperSize="9" orientation="portrait" horizontalDpi="300" verticalDpi="300"/>
  <headerFooter>
    <oddFooter>&amp;L&amp;"Arial Narrow,Normál"&amp;8&amp;F/&amp;A&amp;C&amp;"Arial Narrow,Normál"&amp;8&amp;P/&amp;N&amp;R&amp;"Arial Narrow,Normál"&amp;8DigitAudit/AuditDok</oddFooter>
  </headerFooter>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MJ54"/>
  <sheetViews>
    <sheetView showGridLines="0" zoomScaleNormal="100" workbookViewId="0">
      <selection activeCell="B18" sqref="B18"/>
    </sheetView>
  </sheetViews>
  <sheetFormatPr defaultColWidth="8.85546875" defaultRowHeight="12.75" x14ac:dyDescent="0.2"/>
  <cols>
    <col min="1" max="1" width="4.85546875" style="87" customWidth="1"/>
    <col min="2" max="2" width="61.7109375" style="87" customWidth="1"/>
    <col min="3" max="3" width="21.140625" style="87" customWidth="1"/>
    <col min="4" max="4" width="21.28515625" style="87" customWidth="1"/>
    <col min="5" max="5" width="28.140625" style="87" customWidth="1"/>
    <col min="6" max="6" width="11.140625" style="87" customWidth="1"/>
    <col min="7" max="7" width="8.85546875" style="87"/>
    <col min="8" max="8" width="13.140625" style="87" customWidth="1"/>
    <col min="9" max="9" width="11.28515625" style="87" customWidth="1"/>
    <col min="10" max="10" width="9.7109375" style="87" customWidth="1"/>
    <col min="11" max="1024" width="8.85546875" style="87"/>
  </cols>
  <sheetData>
    <row r="1" spans="1:27" ht="16.5" x14ac:dyDescent="0.2">
      <c r="A1" s="88" t="s">
        <v>53</v>
      </c>
      <c r="B1" s="89"/>
      <c r="C1" s="88"/>
      <c r="D1" s="88"/>
      <c r="E1" s="164"/>
      <c r="F1" s="165" t="s">
        <v>70</v>
      </c>
    </row>
    <row r="2" spans="1:27" ht="17.25" customHeight="1" x14ac:dyDescent="0.25">
      <c r="A2" s="92"/>
      <c r="B2" s="92"/>
      <c r="C2" s="92"/>
      <c r="D2" s="92"/>
      <c r="E2" s="92"/>
      <c r="F2" s="93" t="s">
        <v>72</v>
      </c>
      <c r="I2" s="87" t="str">
        <f>'HIPA-05'!D17</f>
        <v>Adózó összesen</v>
      </c>
      <c r="J2" s="87">
        <f>'HIPA-05'!E17</f>
        <v>0</v>
      </c>
      <c r="K2" s="87">
        <f>'HIPA-05'!F17</f>
        <v>0</v>
      </c>
      <c r="L2" s="87">
        <f>'HIPA-05'!G17</f>
        <v>0</v>
      </c>
      <c r="M2" s="87">
        <f>'HIPA-05'!H17</f>
        <v>0</v>
      </c>
      <c r="N2" s="87">
        <f>'HIPA-05'!I17</f>
        <v>0</v>
      </c>
      <c r="O2" s="87">
        <f>'HIPA-05'!J17</f>
        <v>0</v>
      </c>
      <c r="P2" s="87">
        <f>'HIPA-05'!K17</f>
        <v>0</v>
      </c>
      <c r="Q2" s="87">
        <f>'HIPA-05'!L17</f>
        <v>0</v>
      </c>
      <c r="R2" s="87">
        <f>'HIPA-05'!M17</f>
        <v>0</v>
      </c>
      <c r="S2" s="87">
        <f>'HIPA-05'!N17</f>
        <v>0</v>
      </c>
      <c r="U2" s="87" t="s">
        <v>113</v>
      </c>
      <c r="V2" s="87" t="s">
        <v>114</v>
      </c>
      <c r="X2" s="87" t="s">
        <v>115</v>
      </c>
      <c r="Y2" s="87" t="s">
        <v>116</v>
      </c>
      <c r="AA2" s="166">
        <f>Alapa!F12</f>
        <v>0</v>
      </c>
    </row>
    <row r="3" spans="1:27" ht="16.5" x14ac:dyDescent="0.2">
      <c r="A3" s="88" t="s">
        <v>74</v>
      </c>
      <c r="B3" s="88"/>
      <c r="C3" s="92"/>
      <c r="D3" s="92"/>
      <c r="E3" s="92"/>
      <c r="F3" s="94"/>
    </row>
    <row r="4" spans="1:27" ht="16.5" x14ac:dyDescent="0.3">
      <c r="A4" s="100" t="str">
        <f>CONCATENATE("Ügyfél:   ",Alapa!$C$17)</f>
        <v xml:space="preserve">Ügyfél:   </v>
      </c>
      <c r="B4" s="100"/>
      <c r="C4" s="167" t="str">
        <f>"Dátum:"</f>
        <v>Dátum:</v>
      </c>
      <c r="D4" s="99"/>
      <c r="E4" s="168"/>
    </row>
    <row r="5" spans="1:27" ht="16.5" x14ac:dyDescent="0.3">
      <c r="A5" s="100" t="str">
        <f>CONCATENATE("Fordulónap: ",Alapa!$C$12)</f>
        <v xml:space="preserve">Fordulónap: </v>
      </c>
      <c r="B5" s="100"/>
      <c r="C5" s="108" t="str">
        <f>"Készítette:"</f>
        <v>Készítette:</v>
      </c>
      <c r="D5" s="104" t="e">
        <f>VLOOKUP(G5,Alapa!$G$2:$H$22,2)</f>
        <v>#N/A</v>
      </c>
      <c r="E5" s="169"/>
      <c r="F5" s="105" t="s">
        <v>4</v>
      </c>
      <c r="G5" s="106">
        <v>1</v>
      </c>
    </row>
    <row r="6" spans="1:27" ht="15.75" customHeight="1" x14ac:dyDescent="0.3">
      <c r="A6" s="170"/>
      <c r="B6" s="170"/>
      <c r="C6" s="108" t="s">
        <v>16</v>
      </c>
      <c r="D6" s="101" t="str">
        <f>IF(Alapa!$H$2=0," ",Alapa!$H$2)</f>
        <v xml:space="preserve"> </v>
      </c>
      <c r="E6" s="169"/>
    </row>
    <row r="7" spans="1:27" ht="16.5" x14ac:dyDescent="0.2">
      <c r="A7" s="109" t="s">
        <v>75</v>
      </c>
      <c r="B7" s="107"/>
      <c r="C7" s="65"/>
      <c r="D7" s="65"/>
      <c r="E7" s="171"/>
    </row>
    <row r="8" spans="1:27" ht="20.25" x14ac:dyDescent="0.2">
      <c r="A8" s="172" t="s">
        <v>117</v>
      </c>
      <c r="B8" s="173" t="s">
        <v>118</v>
      </c>
      <c r="C8" s="114"/>
      <c r="D8" s="114"/>
      <c r="E8" s="174"/>
      <c r="F8" s="165"/>
    </row>
    <row r="9" spans="1:27" ht="16.5" x14ac:dyDescent="0.2">
      <c r="A9" s="116" t="s">
        <v>77</v>
      </c>
      <c r="B9" s="107"/>
      <c r="C9" s="117" t="s">
        <v>78</v>
      </c>
      <c r="D9" s="117"/>
      <c r="E9" s="175"/>
    </row>
    <row r="10" spans="1:27" ht="16.5" x14ac:dyDescent="0.2">
      <c r="A10" s="119">
        <f>Alapa!C25</f>
        <v>0</v>
      </c>
      <c r="B10" s="120"/>
      <c r="C10" s="121">
        <f>Alapa!C17</f>
        <v>0</v>
      </c>
      <c r="D10" s="121"/>
      <c r="E10" s="176"/>
    </row>
    <row r="11" spans="1:27" ht="25.5" customHeight="1" x14ac:dyDescent="0.2">
      <c r="A11" s="177"/>
      <c r="B11" s="178" t="s">
        <v>119</v>
      </c>
      <c r="C11" s="179" t="s">
        <v>120</v>
      </c>
      <c r="D11" s="128" t="s">
        <v>121</v>
      </c>
      <c r="E11" s="180"/>
    </row>
    <row r="12" spans="1:27" ht="25.5" x14ac:dyDescent="0.2">
      <c r="A12" s="181"/>
      <c r="B12" s="182" t="s">
        <v>122</v>
      </c>
      <c r="C12" s="183"/>
      <c r="D12" s="184" t="s">
        <v>123</v>
      </c>
      <c r="E12" s="185" t="s">
        <v>91</v>
      </c>
    </row>
    <row r="13" spans="1:27" ht="25.5" customHeight="1" x14ac:dyDescent="0.2">
      <c r="A13" s="186"/>
      <c r="B13" s="187" t="s">
        <v>124</v>
      </c>
      <c r="C13" s="188" t="s">
        <v>55</v>
      </c>
      <c r="D13" s="189">
        <f>IF('HIPA-03'!D14+'HIPA-03'!E14=0,0,'HIPA-02'!D14+'HIPA-02'!D22+'HIPA-02'!D33+'HIPA-02'!D43)</f>
        <v>0</v>
      </c>
      <c r="E13" s="190"/>
    </row>
    <row r="14" spans="1:27" ht="45" customHeight="1" x14ac:dyDescent="0.2">
      <c r="A14" s="186"/>
      <c r="B14" s="187" t="s">
        <v>125</v>
      </c>
      <c r="C14" s="188" t="s">
        <v>57</v>
      </c>
      <c r="D14" s="189">
        <f>IF('HIPA-03'!D21=0,'HIPA-03'!E21,'HIPA-03'!D21)</f>
        <v>0</v>
      </c>
      <c r="E14" s="190"/>
    </row>
    <row r="15" spans="1:27" ht="25.5" customHeight="1" x14ac:dyDescent="0.2">
      <c r="A15" s="186"/>
      <c r="B15" s="187" t="s">
        <v>126</v>
      </c>
      <c r="C15" s="188" t="s">
        <v>127</v>
      </c>
      <c r="D15" s="189">
        <f>'HIPA-00'!C33+'HIPA-00'!D33</f>
        <v>0</v>
      </c>
      <c r="E15" s="190"/>
    </row>
    <row r="16" spans="1:27" ht="25.5" customHeight="1" x14ac:dyDescent="0.2">
      <c r="A16" s="186"/>
      <c r="B16" s="187" t="s">
        <v>128</v>
      </c>
      <c r="C16" s="188" t="s">
        <v>129</v>
      </c>
      <c r="D16" s="189">
        <f>'HIPA-00'!C34+'HIPA-00'!D34</f>
        <v>0</v>
      </c>
      <c r="E16" s="190"/>
    </row>
    <row r="17" spans="1:9" ht="25.5" customHeight="1" x14ac:dyDescent="0.2">
      <c r="A17" s="186"/>
      <c r="B17" s="187" t="s">
        <v>130</v>
      </c>
      <c r="C17" s="188" t="s">
        <v>131</v>
      </c>
      <c r="D17" s="189">
        <f>'HIPA-00'!C35+'HIPA-00'!D35</f>
        <v>0</v>
      </c>
      <c r="E17" s="190"/>
    </row>
    <row r="18" spans="1:9" ht="25.5" customHeight="1" x14ac:dyDescent="0.2">
      <c r="A18" s="186"/>
      <c r="B18" s="187" t="s">
        <v>132</v>
      </c>
      <c r="C18" s="188" t="s">
        <v>57</v>
      </c>
      <c r="D18" s="191">
        <f>D13-(D14+D15+D16+D17)</f>
        <v>0</v>
      </c>
      <c r="E18" s="190"/>
    </row>
    <row r="19" spans="1:9" ht="25.5" customHeight="1" x14ac:dyDescent="0.2">
      <c r="A19" s="186"/>
      <c r="B19" s="187" t="s">
        <v>133</v>
      </c>
      <c r="C19" s="188" t="s">
        <v>134</v>
      </c>
      <c r="D19" s="155">
        <f>IF(D18=0,0,IF($C$22="NINCS MEGOSZTÁS",'HIPA-05'!D39,HLOOKUP(D11,'HIPA-05'!$D$17:$N$49,'HIPA-05'!$A39,FALSE())))</f>
        <v>0</v>
      </c>
      <c r="E19" s="190"/>
    </row>
    <row r="20" spans="1:9" ht="25.5" customHeight="1" x14ac:dyDescent="0.2">
      <c r="A20" s="186"/>
      <c r="B20" s="187" t="s">
        <v>135</v>
      </c>
      <c r="C20" s="188" t="s">
        <v>136</v>
      </c>
      <c r="D20" s="155">
        <f>IF(D18=0,0,IF($C$22="NINCS MEGOSZTÁS",'HIPA-05'!D40,HLOOKUP(D11,'HIPA-05'!$D$17:$N$49,'HIPA-05'!$A40,FALSE())))</f>
        <v>0</v>
      </c>
      <c r="E20" s="190"/>
    </row>
    <row r="21" spans="1:9" ht="25.5" customHeight="1" x14ac:dyDescent="0.2">
      <c r="A21" s="186"/>
      <c r="B21" s="187" t="s">
        <v>137</v>
      </c>
      <c r="C21" s="192"/>
      <c r="D21" s="191">
        <f>D18-D19+D20</f>
        <v>0</v>
      </c>
      <c r="E21" s="190"/>
    </row>
    <row r="22" spans="1:9" ht="25.5" customHeight="1" x14ac:dyDescent="0.2">
      <c r="A22" s="186"/>
      <c r="B22" s="187" t="s">
        <v>138</v>
      </c>
      <c r="C22" s="193" t="str">
        <f>IF('HIPA-04'!D14="X","VAN MEGOSZTÁS",IF('HIPA-04'!D15="X","VAN MEGOSZTÁS",IF('HIPA-04'!D16="X","VAN MEGOSZTÁS","NINCS MEGOSZTÁS")))</f>
        <v>NINCS MEGOSZTÁS</v>
      </c>
      <c r="D22" s="155">
        <f>IF($D$21=0,0,IF($C$22="NINCS MEGOSZTÁS",('HIPA-05'!D38-'HIPA-05'!D39+'HIPA-05'!D40-'HIPA-05'!D41),HLOOKUP(D11,'HIPA-05'!$D$17:$N$49,'HIPA-05'!$A38,FALSE())))</f>
        <v>0</v>
      </c>
      <c r="E22" s="190"/>
    </row>
    <row r="23" spans="1:9" ht="25.5" customHeight="1" x14ac:dyDescent="0.2">
      <c r="A23" s="186"/>
      <c r="B23" s="187" t="s">
        <v>139</v>
      </c>
      <c r="C23" s="188" t="s">
        <v>140</v>
      </c>
      <c r="D23" s="155">
        <f>IF(D21=0,0,IF($C$22="NINCS MEGOSZTÁS",'HIPA-05'!D41,HLOOKUP(D11,'HIPA-05'!$D$17:$N$49,'HIPA-05'!$A41,FALSE())))</f>
        <v>0</v>
      </c>
      <c r="E23" s="190"/>
    </row>
    <row r="24" spans="1:9" ht="25.5" customHeight="1" x14ac:dyDescent="0.2">
      <c r="A24" s="186"/>
      <c r="B24" s="187" t="s">
        <v>141</v>
      </c>
      <c r="C24" s="194"/>
      <c r="D24" s="191">
        <f>D22-D23</f>
        <v>0</v>
      </c>
      <c r="E24" s="190"/>
    </row>
    <row r="25" spans="1:9" ht="25.5" customHeight="1" x14ac:dyDescent="0.2">
      <c r="A25" s="186"/>
      <c r="B25" s="187" t="s">
        <v>142</v>
      </c>
      <c r="C25" s="188" t="s">
        <v>143</v>
      </c>
      <c r="D25" s="195">
        <f>IF(D21=0,0,IF($C$22="NINCS MEGOSZTÁS",'HIPA-05'!D42,HLOOKUP(D11,'HIPA-05'!$D$17:$N$49,'HIPA-05'!$A42,FALSE())))</f>
        <v>0</v>
      </c>
      <c r="E25" s="190"/>
    </row>
    <row r="26" spans="1:9" ht="25.5" customHeight="1" x14ac:dyDescent="0.2">
      <c r="A26" s="186"/>
      <c r="B26" s="196" t="s">
        <v>144</v>
      </c>
      <c r="C26" s="194"/>
      <c r="D26" s="191">
        <f>D24*D25</f>
        <v>0</v>
      </c>
      <c r="E26" s="190"/>
      <c r="F26" s="197"/>
      <c r="H26" s="198"/>
      <c r="I26" s="197"/>
    </row>
    <row r="27" spans="1:9" ht="25.5" customHeight="1" x14ac:dyDescent="0.2">
      <c r="A27" s="186"/>
      <c r="B27" s="187" t="s">
        <v>145</v>
      </c>
      <c r="C27" s="188" t="s">
        <v>146</v>
      </c>
      <c r="D27" s="155">
        <f>IF(D26=0,0,IF($C$22="NINCS MEGOSZTÁS",'HIPA-05'!D43,HLOOKUP(D11,'HIPA-05'!$D$17:$N$49,'HIPA-05'!$A43,FALSE())))</f>
        <v>0</v>
      </c>
      <c r="E27" s="190"/>
    </row>
    <row r="28" spans="1:9" ht="39.75" customHeight="1" x14ac:dyDescent="0.2">
      <c r="A28" s="186"/>
      <c r="B28" s="187" t="s">
        <v>147</v>
      </c>
      <c r="C28" s="188" t="s">
        <v>148</v>
      </c>
      <c r="D28" s="199">
        <f>IF(D26=0,0,IF($C$22="NINCS MEGOSZTÁS",'HIPA-05'!D47,HLOOKUP(D11,'HIPA-05'!$D$17:$N$49,'HIPA-05'!$A47,FALSE())))</f>
        <v>0</v>
      </c>
      <c r="E28" s="190"/>
    </row>
    <row r="29" spans="1:9" ht="25.5" customHeight="1" x14ac:dyDescent="0.2">
      <c r="A29" s="186"/>
      <c r="B29" s="187" t="s">
        <v>149</v>
      </c>
      <c r="C29" s="188" t="s">
        <v>150</v>
      </c>
      <c r="D29" s="155">
        <f>IF(D26=0,0,IF($C$22="NINCS MEGOSZTÁS",'HIPA-05'!D48,HLOOKUP(D11,'HIPA-05'!$D$17:$N$49,'HIPA-05'!$A48,FALSE())))</f>
        <v>0</v>
      </c>
      <c r="E29" s="190"/>
    </row>
    <row r="30" spans="1:9" ht="38.25" x14ac:dyDescent="0.2">
      <c r="A30" s="186"/>
      <c r="B30" s="187" t="s">
        <v>151</v>
      </c>
      <c r="C30" s="188" t="s">
        <v>152</v>
      </c>
      <c r="D30" s="155">
        <f>IF(D26=0,0,IF($C$22="NINCS MEGOSZTÁS",'HIPA-05'!D49,HLOOKUP(D11,'HIPA-05'!$D$17:$N$49,'HIPA-05'!$A49,FALSE())))</f>
        <v>0</v>
      </c>
      <c r="E30" s="190"/>
    </row>
    <row r="31" spans="1:9" ht="25.5" customHeight="1" x14ac:dyDescent="0.2">
      <c r="A31" s="186"/>
      <c r="B31" s="187" t="s">
        <v>153</v>
      </c>
      <c r="C31" s="194"/>
      <c r="D31" s="191">
        <f>D26-D27-D28-D29-D30</f>
        <v>0</v>
      </c>
      <c r="E31" s="190"/>
    </row>
    <row r="32" spans="1:9" ht="25.5" customHeight="1" x14ac:dyDescent="0.2">
      <c r="A32" s="186"/>
      <c r="B32" s="187" t="s">
        <v>154</v>
      </c>
      <c r="C32" s="200"/>
      <c r="D32" s="155">
        <f>D33+D34</f>
        <v>0</v>
      </c>
      <c r="E32" s="190"/>
    </row>
    <row r="33" spans="1:10" ht="22.5" customHeight="1" x14ac:dyDescent="0.2">
      <c r="A33" s="186"/>
      <c r="B33" s="187" t="s">
        <v>155</v>
      </c>
      <c r="C33" s="188" t="s">
        <v>156</v>
      </c>
      <c r="D33" s="155">
        <f>IF(D31=0,0,IF($C$22="NINCS MEGOSZTÁS",'HIPA-05'!D53,HLOOKUP(D11,'HIPA-05'!$D$17:$N$58,'HIPA-05'!$A53,FALSE())))</f>
        <v>0</v>
      </c>
      <c r="E33" s="190"/>
    </row>
    <row r="34" spans="1:10" ht="24" customHeight="1" x14ac:dyDescent="0.2">
      <c r="A34" s="186"/>
      <c r="B34" s="187" t="s">
        <v>157</v>
      </c>
      <c r="C34" s="188" t="s">
        <v>158</v>
      </c>
      <c r="D34" s="155">
        <f>IF(D31=0,0,IF($C$22="NINCS MEGOSZTÁS",'HIPA-05'!D54,HLOOKUP(D11,'HIPA-05'!$D$17:$N$58,'HIPA-05'!$A54,FALSE())))</f>
        <v>0</v>
      </c>
      <c r="E34" s="190"/>
    </row>
    <row r="35" spans="1:10" ht="25.5" customHeight="1" x14ac:dyDescent="0.2">
      <c r="A35" s="186"/>
      <c r="B35" s="187" t="s">
        <v>159</v>
      </c>
      <c r="C35" s="188" t="s">
        <v>160</v>
      </c>
      <c r="D35" s="155">
        <f>IF(D31=0,0,IF($C$22="NINCS MEGOSZTÁS",'HIPA-05'!D56,HLOOKUP(D11,'HIPA-05'!$D$17:$N$58,'HIPA-05'!$A56,FALSE())))</f>
        <v>0</v>
      </c>
      <c r="E35" s="190"/>
    </row>
    <row r="36" spans="1:10" ht="25.5" customHeight="1" x14ac:dyDescent="0.2">
      <c r="A36" s="186"/>
      <c r="B36" s="187" t="s">
        <v>161</v>
      </c>
      <c r="C36" s="194"/>
      <c r="D36" s="191">
        <f>D31-(D32+D35)</f>
        <v>0</v>
      </c>
      <c r="E36" s="190"/>
      <c r="F36" s="197"/>
      <c r="H36" s="201"/>
      <c r="I36" s="202"/>
      <c r="J36" s="197"/>
    </row>
    <row r="37" spans="1:10" ht="25.5" customHeight="1" x14ac:dyDescent="0.2">
      <c r="A37" s="186"/>
      <c r="B37" s="187" t="s">
        <v>162</v>
      </c>
      <c r="C37" s="194"/>
      <c r="D37" s="152"/>
      <c r="E37" s="190"/>
    </row>
    <row r="38" spans="1:10" ht="25.5" customHeight="1" x14ac:dyDescent="0.2">
      <c r="A38" s="203"/>
      <c r="B38" s="204" t="s">
        <v>163</v>
      </c>
      <c r="C38" s="205"/>
      <c r="D38" s="206"/>
      <c r="E38" s="207"/>
    </row>
    <row r="39" spans="1:10" ht="25.5" customHeight="1" x14ac:dyDescent="0.2">
      <c r="A39" s="203"/>
      <c r="B39" s="204" t="s">
        <v>164</v>
      </c>
      <c r="C39" s="205"/>
      <c r="D39" s="206"/>
      <c r="E39" s="207"/>
    </row>
    <row r="40" spans="1:10" ht="25.5" customHeight="1" x14ac:dyDescent="0.2">
      <c r="A40" s="208"/>
      <c r="B40" s="209" t="s">
        <v>165</v>
      </c>
      <c r="C40" s="210"/>
      <c r="D40" s="211"/>
      <c r="E40" s="212"/>
    </row>
    <row r="41" spans="1:10" ht="25.5" customHeight="1" x14ac:dyDescent="0.2">
      <c r="A41" s="181"/>
      <c r="B41" s="182" t="s">
        <v>166</v>
      </c>
      <c r="C41" s="213"/>
      <c r="D41" s="214"/>
      <c r="E41" s="185" t="s">
        <v>91</v>
      </c>
    </row>
    <row r="42" spans="1:10" ht="25.5" customHeight="1" x14ac:dyDescent="0.2">
      <c r="A42" s="215"/>
      <c r="B42" s="216" t="s">
        <v>167</v>
      </c>
      <c r="C42" s="217"/>
      <c r="D42" s="218">
        <f>Alapa!C11</f>
        <v>0</v>
      </c>
      <c r="E42" s="219"/>
    </row>
    <row r="43" spans="1:10" ht="25.5" customHeight="1" x14ac:dyDescent="0.2">
      <c r="A43" s="215"/>
      <c r="B43" s="216" t="s">
        <v>168</v>
      </c>
      <c r="C43" s="220"/>
      <c r="D43" s="221">
        <f>AA2+151</f>
        <v>151</v>
      </c>
      <c r="E43" s="219"/>
    </row>
    <row r="44" spans="1:10" ht="25.5" customHeight="1" x14ac:dyDescent="0.2">
      <c r="A44" s="215"/>
      <c r="B44" s="216" t="s">
        <v>166</v>
      </c>
      <c r="C44" s="222" t="s">
        <v>169</v>
      </c>
      <c r="D44" s="223" t="s">
        <v>170</v>
      </c>
      <c r="E44" s="219"/>
    </row>
    <row r="45" spans="1:10" ht="25.5" customHeight="1" x14ac:dyDescent="0.2">
      <c r="A45" s="186"/>
      <c r="B45" s="194" t="s">
        <v>171</v>
      </c>
      <c r="C45" s="224">
        <f>D43+31</f>
        <v>182</v>
      </c>
      <c r="D45" s="225">
        <f>C45+365</f>
        <v>547</v>
      </c>
      <c r="E45" s="226"/>
    </row>
    <row r="46" spans="1:10" ht="25.5" customHeight="1" x14ac:dyDescent="0.2">
      <c r="A46" s="186"/>
      <c r="B46" s="194" t="s">
        <v>172</v>
      </c>
      <c r="C46" s="227">
        <v>44819</v>
      </c>
      <c r="D46" s="228">
        <f>IF(D31-D34&lt;0,0,D31-D34)</f>
        <v>0</v>
      </c>
      <c r="E46" s="226"/>
    </row>
    <row r="47" spans="1:10" ht="25.5" customHeight="1" x14ac:dyDescent="0.2">
      <c r="A47" s="208"/>
      <c r="B47" s="210" t="s">
        <v>173</v>
      </c>
      <c r="C47" s="229">
        <v>45000</v>
      </c>
      <c r="D47" s="230">
        <f>IF(D31&lt;0,0,D31/2)</f>
        <v>0</v>
      </c>
      <c r="E47" s="231"/>
    </row>
    <row r="48" spans="1:10" ht="24.75" hidden="1" customHeight="1" x14ac:dyDescent="0.2">
      <c r="A48" s="181"/>
      <c r="B48" s="182" t="s">
        <v>174</v>
      </c>
      <c r="C48" s="128" t="s">
        <v>116</v>
      </c>
      <c r="D48" s="214"/>
      <c r="E48" s="185" t="s">
        <v>91</v>
      </c>
    </row>
    <row r="49" spans="1:5" ht="51" hidden="1" customHeight="1" x14ac:dyDescent="0.2">
      <c r="A49" s="215"/>
      <c r="B49" s="5" t="s">
        <v>175</v>
      </c>
      <c r="C49" s="5"/>
      <c r="D49" s="232"/>
      <c r="E49" s="219"/>
    </row>
    <row r="50" spans="1:5" ht="24.75" hidden="1" customHeight="1" x14ac:dyDescent="0.2">
      <c r="A50" s="233"/>
      <c r="B50" s="234" t="s">
        <v>176</v>
      </c>
      <c r="C50" s="235"/>
      <c r="D50" s="236">
        <f>-(IF(C48="NINCS",0,IF(D32+D35&lt;D31*90%,(D31*90%-(D32+D35))*10%,0)))</f>
        <v>0</v>
      </c>
      <c r="E50" s="237"/>
    </row>
    <row r="52" spans="1:5" x14ac:dyDescent="0.2">
      <c r="B52" s="129" t="s">
        <v>177</v>
      </c>
    </row>
    <row r="53" spans="1:5" ht="14.25" customHeight="1" x14ac:dyDescent="0.2">
      <c r="B53" s="238" t="s">
        <v>178</v>
      </c>
    </row>
    <row r="54" spans="1:5" x14ac:dyDescent="0.2">
      <c r="B54" s="129" t="s">
        <v>179</v>
      </c>
    </row>
  </sheetData>
  <mergeCells count="1">
    <mergeCell ref="B49:C49"/>
  </mergeCells>
  <dataValidations count="2">
    <dataValidation type="list" allowBlank="1" showInputMessage="1" showErrorMessage="1" sqref="D11" xr:uid="{00000000-0002-0000-0300-000000000000}">
      <formula1>$I$2:$S$2</formula1>
      <formula2>0</formula2>
    </dataValidation>
    <dataValidation type="list" allowBlank="1" showInputMessage="1" showErrorMessage="1" sqref="C48" xr:uid="{00000000-0002-0000-0300-000001000000}">
      <formula1>$X$2:$Y$2</formula1>
      <formula2>0</formula2>
    </dataValidation>
  </dataValidations>
  <hyperlinks>
    <hyperlink ref="F1" location="Tartalom!A1" display="TARTALOM" xr:uid="{00000000-0004-0000-0300-000000000000}"/>
    <hyperlink ref="C13" location="'HIPA-02'!D14" display="HIPA-02" xr:uid="{00000000-0004-0000-0300-000001000000}"/>
    <hyperlink ref="C14" location="'HIPA-03'!D21" display="HIPA-03" xr:uid="{00000000-0004-0000-0300-000002000000}"/>
    <hyperlink ref="C15" location="'HIPA-00'!B33" display="HIPA-00'!B33" xr:uid="{00000000-0004-0000-0300-000003000000}"/>
    <hyperlink ref="C16" location="'HIPA-00'!B34" display="HIPA-00'!B34" xr:uid="{00000000-0004-0000-0300-000004000000}"/>
    <hyperlink ref="C17" location="'HIPA-00'!B35" display="HIPA-00'!B35" xr:uid="{00000000-0004-0000-0300-000005000000}"/>
    <hyperlink ref="C18" location="'HIPA-03'!D21" display="HIPA-03" xr:uid="{00000000-0004-0000-0300-000006000000}"/>
    <hyperlink ref="C19" location="'HIPA-05'!A39" display="HIPA-05'!A39" xr:uid="{00000000-0004-0000-0300-000007000000}"/>
    <hyperlink ref="C20" location="'HIPA-05'!A40" display="HIPA-05'!A40" xr:uid="{00000000-0004-0000-0300-000008000000}"/>
    <hyperlink ref="C23" location="'HIPA-05'!A41" display="HIPA-05'!A41" xr:uid="{00000000-0004-0000-0300-000009000000}"/>
    <hyperlink ref="C25" location="'HIPA-05'!A42" display="HIPA-05'!A42" xr:uid="{00000000-0004-0000-0300-00000A000000}"/>
    <hyperlink ref="C27" location="'HIPA-05'!A43" display="HIPA-05'!A43" xr:uid="{00000000-0004-0000-0300-00000B000000}"/>
    <hyperlink ref="C28" location="'HIPA-05'!A44" display="HIPA-05'!A44" xr:uid="{00000000-0004-0000-0300-00000C000000}"/>
    <hyperlink ref="C29" location="'HIPA-05'!A45" display="HIPA-05'!A45" xr:uid="{00000000-0004-0000-0300-00000D000000}"/>
    <hyperlink ref="C30" location="'HIPA-05'!A46" display="HIPA-05'!A46" xr:uid="{00000000-0004-0000-0300-00000E000000}"/>
    <hyperlink ref="C33" location="'HIPA-05'!A53" display="HIPA-05'!A53" xr:uid="{00000000-0004-0000-0300-00000F000000}"/>
    <hyperlink ref="C34" location="'HIPA-05'!A54" display="HIPA-05'!A54" xr:uid="{00000000-0004-0000-0300-000010000000}"/>
    <hyperlink ref="C35" location="'HIPA-05'!A56" display="HIPA-05'!A56" xr:uid="{00000000-0004-0000-0300-000011000000}"/>
  </hyperlinks>
  <pageMargins left="0.74791666666666701" right="0.74791666666666701" top="0.51180555555555596" bottom="0.98402777777777795" header="0.511811023622047" footer="0.51180555555555596"/>
  <pageSetup paperSize="9" orientation="portrait" horizontalDpi="300" verticalDpi="300"/>
  <headerFooter>
    <oddFooter>&amp;L&amp;"Arial Narrow,Normál"&amp;8&amp;F/&amp;A&amp;C&amp;"Arial Narrow,Normál"&amp;8&amp;P/&amp;N&amp;R&amp;"Arial Narrow,Normál"&amp;8DigitAudit/AuditDok</oddFooter>
  </headerFooter>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MJ48"/>
  <sheetViews>
    <sheetView showGridLines="0" zoomScaleNormal="100" workbookViewId="0"/>
  </sheetViews>
  <sheetFormatPr defaultColWidth="8.85546875" defaultRowHeight="12.75" x14ac:dyDescent="0.2"/>
  <cols>
    <col min="1" max="1" width="4.85546875" style="87" customWidth="1"/>
    <col min="2" max="2" width="61.7109375" style="87" customWidth="1"/>
    <col min="3" max="3" width="14.42578125" style="87" customWidth="1"/>
    <col min="4" max="4" width="14.28515625" style="87" customWidth="1"/>
    <col min="5" max="5" width="28.140625" style="87" customWidth="1"/>
    <col min="6" max="6" width="10" style="87" customWidth="1"/>
    <col min="7" max="1024" width="8.85546875" style="87"/>
  </cols>
  <sheetData>
    <row r="1" spans="1:7" ht="16.5" x14ac:dyDescent="0.2">
      <c r="A1" s="88" t="s">
        <v>55</v>
      </c>
      <c r="B1" s="89"/>
      <c r="C1" s="88"/>
      <c r="D1" s="88"/>
      <c r="E1" s="164"/>
      <c r="F1" s="165" t="s">
        <v>70</v>
      </c>
    </row>
    <row r="2" spans="1:7" ht="15.75" x14ac:dyDescent="0.25">
      <c r="A2" s="92"/>
      <c r="B2" s="92"/>
      <c r="C2" s="92"/>
      <c r="D2" s="92"/>
      <c r="E2" s="92"/>
      <c r="F2" s="93" t="s">
        <v>72</v>
      </c>
    </row>
    <row r="3" spans="1:7" ht="16.5" x14ac:dyDescent="0.2">
      <c r="A3" s="88" t="s">
        <v>74</v>
      </c>
      <c r="B3" s="88"/>
      <c r="C3" s="92"/>
      <c r="D3" s="92"/>
      <c r="E3" s="92"/>
      <c r="F3" s="94"/>
    </row>
    <row r="4" spans="1:7" ht="16.5" customHeight="1" x14ac:dyDescent="0.3">
      <c r="A4" s="100" t="str">
        <f>CONCATENATE("Ügyfél:   ",Alapa!$C$17)</f>
        <v xml:space="preserve">Ügyfél:   </v>
      </c>
      <c r="B4" s="100"/>
      <c r="C4" s="167" t="str">
        <f>"Dátum:"</f>
        <v>Dátum:</v>
      </c>
      <c r="D4" s="99"/>
      <c r="E4" s="168"/>
    </row>
    <row r="5" spans="1:7" ht="16.5" x14ac:dyDescent="0.3">
      <c r="A5" s="100" t="str">
        <f>CONCATENATE("Fordulónap: ",Alapa!$C$12)</f>
        <v xml:space="preserve">Fordulónap: </v>
      </c>
      <c r="B5" s="100"/>
      <c r="C5" s="108" t="str">
        <f>"Készítette:"</f>
        <v>Készítette:</v>
      </c>
      <c r="D5" s="104" t="e">
        <f>VLOOKUP(G5,Alapa!$G$2:$H$22,2)</f>
        <v>#N/A</v>
      </c>
      <c r="E5" s="169"/>
      <c r="F5" s="105" t="s">
        <v>4</v>
      </c>
      <c r="G5" s="106">
        <v>1</v>
      </c>
    </row>
    <row r="6" spans="1:7" ht="16.5" x14ac:dyDescent="0.3">
      <c r="A6" s="107"/>
      <c r="B6" s="107"/>
      <c r="C6" s="108" t="s">
        <v>16</v>
      </c>
      <c r="D6" s="101" t="str">
        <f>IF(Alapa!$H$2=0," ",Alapa!$H$2)</f>
        <v xml:space="preserve"> </v>
      </c>
      <c r="E6" s="169"/>
    </row>
    <row r="7" spans="1:7" ht="16.5" x14ac:dyDescent="0.3">
      <c r="A7" s="109" t="s">
        <v>75</v>
      </c>
      <c r="B7" s="107"/>
      <c r="C7" s="65"/>
      <c r="D7" s="110"/>
      <c r="E7" s="171"/>
      <c r="F7" s="239" t="s">
        <v>70</v>
      </c>
    </row>
    <row r="8" spans="1:7" ht="20.25" x14ac:dyDescent="0.3">
      <c r="A8" s="240"/>
      <c r="B8" s="241" t="s">
        <v>180</v>
      </c>
      <c r="C8" s="114"/>
      <c r="D8" s="242"/>
      <c r="E8" s="174"/>
    </row>
    <row r="9" spans="1:7" ht="16.5" x14ac:dyDescent="0.3">
      <c r="A9" s="116" t="s">
        <v>77</v>
      </c>
      <c r="B9" s="107"/>
      <c r="C9" s="117" t="s">
        <v>78</v>
      </c>
      <c r="D9" s="110"/>
      <c r="E9" s="175"/>
    </row>
    <row r="10" spans="1:7" ht="16.5" x14ac:dyDescent="0.3">
      <c r="A10" s="119">
        <f>Alapa!C25</f>
        <v>0</v>
      </c>
      <c r="B10" s="120"/>
      <c r="C10" s="121">
        <f>Alapa!C17</f>
        <v>0</v>
      </c>
      <c r="D10" s="243"/>
      <c r="E10" s="176"/>
    </row>
    <row r="11" spans="1:7" ht="16.5" x14ac:dyDescent="0.3">
      <c r="A11" s="177"/>
      <c r="B11" s="107"/>
      <c r="C11" s="65"/>
      <c r="D11" s="110"/>
      <c r="E11" s="180"/>
    </row>
    <row r="12" spans="1:7" ht="25.5" customHeight="1" x14ac:dyDescent="0.2">
      <c r="A12" s="244"/>
      <c r="B12" s="192"/>
      <c r="C12" s="192"/>
      <c r="D12" s="192"/>
      <c r="E12" s="192"/>
    </row>
    <row r="13" spans="1:7" ht="38.25" x14ac:dyDescent="0.2">
      <c r="A13" s="181" t="s">
        <v>181</v>
      </c>
      <c r="B13" s="245" t="s">
        <v>182</v>
      </c>
      <c r="C13" s="184"/>
      <c r="D13" s="184" t="s">
        <v>123</v>
      </c>
      <c r="E13" s="185" t="s">
        <v>91</v>
      </c>
    </row>
    <row r="14" spans="1:7" ht="21.75" customHeight="1" x14ac:dyDescent="0.2">
      <c r="A14" s="186"/>
      <c r="B14" s="187" t="s">
        <v>183</v>
      </c>
      <c r="C14" s="194"/>
      <c r="D14" s="246">
        <f>D15-D16-D17-D18-D19</f>
        <v>0</v>
      </c>
      <c r="E14" s="190"/>
    </row>
    <row r="15" spans="1:7" ht="21.75" customHeight="1" x14ac:dyDescent="0.2">
      <c r="A15" s="186"/>
      <c r="B15" s="187" t="s">
        <v>184</v>
      </c>
      <c r="C15" s="194"/>
      <c r="D15" s="189">
        <f>'HIPA-00'!C25+'HIPA-00'!D25</f>
        <v>0</v>
      </c>
      <c r="E15" s="190"/>
    </row>
    <row r="16" spans="1:7" ht="21.75" customHeight="1" x14ac:dyDescent="0.2">
      <c r="A16" s="186"/>
      <c r="B16" s="187" t="s">
        <v>185</v>
      </c>
      <c r="C16" s="194"/>
      <c r="D16" s="247"/>
      <c r="E16" s="190"/>
    </row>
    <row r="17" spans="1:6" ht="21.75" customHeight="1" x14ac:dyDescent="0.2">
      <c r="A17" s="186"/>
      <c r="B17" s="187" t="s">
        <v>186</v>
      </c>
      <c r="C17" s="194"/>
      <c r="D17" s="247"/>
      <c r="E17" s="190"/>
    </row>
    <row r="18" spans="1:6" ht="21.75" customHeight="1" x14ac:dyDescent="0.2">
      <c r="A18" s="186"/>
      <c r="B18" s="187" t="s">
        <v>187</v>
      </c>
      <c r="C18" s="194"/>
      <c r="D18" s="247"/>
      <c r="E18" s="190"/>
    </row>
    <row r="19" spans="1:6" ht="21.75" customHeight="1" x14ac:dyDescent="0.2">
      <c r="A19" s="186"/>
      <c r="B19" s="187" t="s">
        <v>188</v>
      </c>
      <c r="C19" s="194"/>
      <c r="D19" s="247"/>
      <c r="E19" s="190"/>
      <c r="F19" s="161" t="s">
        <v>189</v>
      </c>
    </row>
    <row r="20" spans="1:6" ht="25.5" customHeight="1" x14ac:dyDescent="0.2">
      <c r="A20" s="192"/>
      <c r="B20" s="248"/>
      <c r="C20" s="192"/>
      <c r="D20" s="192"/>
      <c r="E20" s="192"/>
    </row>
    <row r="21" spans="1:6" ht="38.25" x14ac:dyDescent="0.2">
      <c r="A21" s="181" t="s">
        <v>190</v>
      </c>
      <c r="B21" s="245" t="s">
        <v>191</v>
      </c>
      <c r="C21" s="184"/>
      <c r="D21" s="184" t="s">
        <v>123</v>
      </c>
      <c r="E21" s="185" t="s">
        <v>91</v>
      </c>
    </row>
    <row r="22" spans="1:6" ht="21.75" customHeight="1" x14ac:dyDescent="0.2">
      <c r="A22" s="186"/>
      <c r="B22" s="187" t="s">
        <v>192</v>
      </c>
      <c r="C22" s="194"/>
      <c r="D22" s="246">
        <f>D23+D24+D25+D26+D27+D28-D29-D30</f>
        <v>0</v>
      </c>
      <c r="E22" s="190"/>
    </row>
    <row r="23" spans="1:6" ht="21.75" customHeight="1" x14ac:dyDescent="0.2">
      <c r="A23" s="186"/>
      <c r="B23" s="187" t="s">
        <v>193</v>
      </c>
      <c r="C23" s="194"/>
      <c r="D23" s="247"/>
      <c r="E23" s="190"/>
    </row>
    <row r="24" spans="1:6" ht="21.75" customHeight="1" x14ac:dyDescent="0.2">
      <c r="A24" s="186"/>
      <c r="B24" s="187" t="s">
        <v>194</v>
      </c>
      <c r="C24" s="194"/>
      <c r="D24" s="247"/>
      <c r="E24" s="190"/>
    </row>
    <row r="25" spans="1:6" ht="21.75" customHeight="1" x14ac:dyDescent="0.2">
      <c r="A25" s="186"/>
      <c r="B25" s="187" t="s">
        <v>195</v>
      </c>
      <c r="C25" s="194"/>
      <c r="D25" s="247"/>
      <c r="E25" s="190"/>
    </row>
    <row r="26" spans="1:6" ht="21.75" customHeight="1" x14ac:dyDescent="0.2">
      <c r="A26" s="186"/>
      <c r="B26" s="187" t="s">
        <v>196</v>
      </c>
      <c r="C26" s="194"/>
      <c r="D26" s="247"/>
      <c r="E26" s="190"/>
    </row>
    <row r="27" spans="1:6" ht="21.75" customHeight="1" x14ac:dyDescent="0.2">
      <c r="A27" s="186"/>
      <c r="B27" s="187" t="s">
        <v>197</v>
      </c>
      <c r="C27" s="194"/>
      <c r="D27" s="247"/>
      <c r="E27" s="190"/>
    </row>
    <row r="28" spans="1:6" ht="26.25" customHeight="1" x14ac:dyDescent="0.2">
      <c r="A28" s="186"/>
      <c r="B28" s="187" t="s">
        <v>198</v>
      </c>
      <c r="C28" s="194"/>
      <c r="D28" s="247"/>
      <c r="E28" s="190"/>
    </row>
    <row r="29" spans="1:6" ht="21.75" customHeight="1" x14ac:dyDescent="0.2">
      <c r="A29" s="186"/>
      <c r="B29" s="187" t="s">
        <v>199</v>
      </c>
      <c r="C29" s="194"/>
      <c r="D29" s="247"/>
      <c r="E29" s="190"/>
    </row>
    <row r="30" spans="1:6" ht="21.75" customHeight="1" x14ac:dyDescent="0.2">
      <c r="A30" s="208"/>
      <c r="B30" s="209" t="s">
        <v>200</v>
      </c>
      <c r="C30" s="210"/>
      <c r="D30" s="249"/>
      <c r="E30" s="212"/>
    </row>
    <row r="31" spans="1:6" ht="25.5" customHeight="1" x14ac:dyDescent="0.2">
      <c r="A31" s="192"/>
      <c r="B31" s="248"/>
      <c r="C31" s="192"/>
      <c r="D31" s="192"/>
      <c r="E31" s="192"/>
    </row>
    <row r="32" spans="1:6" ht="38.25" x14ac:dyDescent="0.2">
      <c r="A32" s="181" t="s">
        <v>201</v>
      </c>
      <c r="B32" s="245" t="s">
        <v>202</v>
      </c>
      <c r="C32" s="184"/>
      <c r="D32" s="184" t="s">
        <v>123</v>
      </c>
      <c r="E32" s="185" t="s">
        <v>91</v>
      </c>
    </row>
    <row r="33" spans="1:5" ht="21.75" customHeight="1" x14ac:dyDescent="0.2">
      <c r="A33" s="186"/>
      <c r="B33" s="187" t="s">
        <v>203</v>
      </c>
      <c r="C33" s="194"/>
      <c r="D33" s="246">
        <f>D34+D35+D36+D37+D38+D39-D40</f>
        <v>0</v>
      </c>
      <c r="E33" s="190"/>
    </row>
    <row r="34" spans="1:5" ht="21.75" customHeight="1" x14ac:dyDescent="0.2">
      <c r="A34" s="186"/>
      <c r="B34" s="187" t="s">
        <v>204</v>
      </c>
      <c r="C34" s="194"/>
      <c r="D34" s="247"/>
      <c r="E34" s="190"/>
    </row>
    <row r="35" spans="1:5" ht="21.75" customHeight="1" x14ac:dyDescent="0.2">
      <c r="A35" s="186"/>
      <c r="B35" s="187" t="s">
        <v>205</v>
      </c>
      <c r="C35" s="194"/>
      <c r="D35" s="247"/>
      <c r="E35" s="190"/>
    </row>
    <row r="36" spans="1:5" ht="25.5" x14ac:dyDescent="0.2">
      <c r="A36" s="186"/>
      <c r="B36" s="187" t="s">
        <v>206</v>
      </c>
      <c r="C36" s="194"/>
      <c r="D36" s="247"/>
      <c r="E36" s="190"/>
    </row>
    <row r="37" spans="1:5" ht="21.75" customHeight="1" x14ac:dyDescent="0.2">
      <c r="A37" s="186"/>
      <c r="B37" s="187" t="s">
        <v>207</v>
      </c>
      <c r="C37" s="194"/>
      <c r="D37" s="247"/>
      <c r="E37" s="190"/>
    </row>
    <row r="38" spans="1:5" ht="25.5" x14ac:dyDescent="0.2">
      <c r="A38" s="186"/>
      <c r="B38" s="187" t="s">
        <v>208</v>
      </c>
      <c r="C38" s="194"/>
      <c r="D38" s="247"/>
      <c r="E38" s="190"/>
    </row>
    <row r="39" spans="1:5" ht="25.5" x14ac:dyDescent="0.2">
      <c r="A39" s="186"/>
      <c r="B39" s="187" t="s">
        <v>209</v>
      </c>
      <c r="C39" s="194"/>
      <c r="D39" s="247"/>
      <c r="E39" s="190"/>
    </row>
    <row r="40" spans="1:5" ht="21.75" customHeight="1" x14ac:dyDescent="0.2">
      <c r="A40" s="208"/>
      <c r="B40" s="209" t="s">
        <v>210</v>
      </c>
      <c r="C40" s="210"/>
      <c r="D40" s="249"/>
      <c r="E40" s="212"/>
    </row>
    <row r="41" spans="1:5" ht="25.5" customHeight="1" x14ac:dyDescent="0.2">
      <c r="A41" s="192"/>
      <c r="B41" s="248"/>
      <c r="C41" s="192"/>
      <c r="D41" s="192"/>
      <c r="E41" s="192"/>
    </row>
    <row r="42" spans="1:5" ht="38.25" x14ac:dyDescent="0.2">
      <c r="A42" s="181" t="s">
        <v>211</v>
      </c>
      <c r="B42" s="245" t="s">
        <v>212</v>
      </c>
      <c r="C42" s="184"/>
      <c r="D42" s="184" t="s">
        <v>123</v>
      </c>
      <c r="E42" s="185" t="s">
        <v>91</v>
      </c>
    </row>
    <row r="43" spans="1:5" ht="21.75" customHeight="1" x14ac:dyDescent="0.2">
      <c r="A43" s="186"/>
      <c r="B43" s="187" t="s">
        <v>213</v>
      </c>
      <c r="C43" s="194"/>
      <c r="D43" s="246">
        <f>D44+D45+D46+D47+D48</f>
        <v>0</v>
      </c>
      <c r="E43" s="190"/>
    </row>
    <row r="44" spans="1:5" ht="21.75" customHeight="1" x14ac:dyDescent="0.2">
      <c r="A44" s="186"/>
      <c r="B44" s="187" t="s">
        <v>214</v>
      </c>
      <c r="C44" s="194"/>
      <c r="D44" s="247"/>
      <c r="E44" s="190"/>
    </row>
    <row r="45" spans="1:5" ht="21.75" customHeight="1" x14ac:dyDescent="0.2">
      <c r="A45" s="186"/>
      <c r="B45" s="187" t="s">
        <v>215</v>
      </c>
      <c r="C45" s="194"/>
      <c r="D45" s="247"/>
      <c r="E45" s="190"/>
    </row>
    <row r="46" spans="1:5" ht="21.75" customHeight="1" x14ac:dyDescent="0.2">
      <c r="A46" s="186"/>
      <c r="B46" s="187" t="s">
        <v>216</v>
      </c>
      <c r="C46" s="194"/>
      <c r="D46" s="247"/>
      <c r="E46" s="190"/>
    </row>
    <row r="47" spans="1:5" ht="21.75" customHeight="1" x14ac:dyDescent="0.2">
      <c r="A47" s="186"/>
      <c r="B47" s="187" t="s">
        <v>207</v>
      </c>
      <c r="C47" s="194"/>
      <c r="D47" s="247"/>
      <c r="E47" s="190"/>
    </row>
    <row r="48" spans="1:5" ht="25.5" x14ac:dyDescent="0.2">
      <c r="A48" s="208"/>
      <c r="B48" s="209" t="s">
        <v>208</v>
      </c>
      <c r="C48" s="210"/>
      <c r="D48" s="249"/>
      <c r="E48" s="212"/>
    </row>
  </sheetData>
  <hyperlinks>
    <hyperlink ref="F1" location="Tartalom!A1" display="TARTALOM" xr:uid="{00000000-0004-0000-0400-000000000000}"/>
    <hyperlink ref="F7" location="Tartalom!A22" display="TARTALOM" xr:uid="{00000000-0004-0000-0400-000001000000}"/>
    <hyperlink ref="F19" location="'HIPA-04'!A1" display="Következő munkalap HIPA-04" xr:uid="{00000000-0004-0000-0400-000002000000}"/>
  </hyperlinks>
  <pageMargins left="0.74791666666666701" right="0.74791666666666701" top="0.51180555555555596" bottom="0.98402777777777795" header="0.511811023622047" footer="0.51180555555555596"/>
  <pageSetup paperSize="9" orientation="portrait" horizontalDpi="300" verticalDpi="300"/>
  <headerFooter>
    <oddFooter>&amp;L&amp;"Arial Narrow,Normál"&amp;8&amp;F/&amp;A&amp;C&amp;"Arial Narrow,Normál"&amp;8&amp;P/&amp;N&amp;R&amp;"Arial Narrow,Normál"&amp;8DigitAudit/AuditDok</oddFooter>
  </headerFooter>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MJ29"/>
  <sheetViews>
    <sheetView showGridLines="0" zoomScaleNormal="100" workbookViewId="0"/>
  </sheetViews>
  <sheetFormatPr defaultColWidth="8.85546875" defaultRowHeight="12.75" x14ac:dyDescent="0.2"/>
  <cols>
    <col min="1" max="1" width="4.85546875" style="87" customWidth="1"/>
    <col min="2" max="2" width="61.7109375" style="87" customWidth="1"/>
    <col min="3" max="9" width="15.7109375" style="87" customWidth="1"/>
    <col min="10" max="1024" width="8.85546875" style="87"/>
  </cols>
  <sheetData>
    <row r="1" spans="1:10" ht="16.5" x14ac:dyDescent="0.2">
      <c r="A1" s="88" t="s">
        <v>57</v>
      </c>
      <c r="B1" s="89"/>
      <c r="C1" s="89"/>
      <c r="D1" s="88"/>
      <c r="E1" s="88"/>
      <c r="F1" s="164"/>
      <c r="G1" s="250"/>
      <c r="H1" s="250"/>
      <c r="I1" s="165" t="s">
        <v>70</v>
      </c>
    </row>
    <row r="2" spans="1:10" ht="16.5" customHeight="1" x14ac:dyDescent="0.25">
      <c r="A2" s="92"/>
      <c r="B2" s="92"/>
      <c r="C2" s="92"/>
      <c r="D2" s="92"/>
      <c r="E2" s="92"/>
      <c r="F2" s="92"/>
      <c r="G2" s="250"/>
      <c r="H2" s="250"/>
      <c r="I2" s="93" t="s">
        <v>72</v>
      </c>
    </row>
    <row r="3" spans="1:10" ht="24" customHeight="1" x14ac:dyDescent="0.2">
      <c r="A3" s="88" t="s">
        <v>74</v>
      </c>
      <c r="B3" s="88"/>
      <c r="C3" s="88"/>
      <c r="D3" s="92"/>
      <c r="E3" s="92"/>
      <c r="F3" s="92"/>
      <c r="G3" s="250"/>
      <c r="H3" s="250"/>
    </row>
    <row r="4" spans="1:10" ht="16.5" customHeight="1" x14ac:dyDescent="0.3">
      <c r="A4" s="100" t="str">
        <f>CONCATENATE("Ügyfél:   ",Alapa!$C$17)</f>
        <v xml:space="preserve">Ügyfél:   </v>
      </c>
      <c r="B4" s="101"/>
      <c r="C4" s="101"/>
      <c r="D4" s="251"/>
      <c r="E4" s="252" t="str">
        <f>"Dátum:"</f>
        <v>Dátum:</v>
      </c>
      <c r="F4" s="99"/>
      <c r="G4" s="253"/>
      <c r="H4" s="254"/>
    </row>
    <row r="5" spans="1:10" ht="16.5" customHeight="1" x14ac:dyDescent="0.3">
      <c r="A5" s="100" t="str">
        <f>CONCATENATE("Fordulónap: ",Alapa!$C$12)</f>
        <v xml:space="preserve">Fordulónap: </v>
      </c>
      <c r="B5" s="101"/>
      <c r="C5" s="101"/>
      <c r="D5" s="251"/>
      <c r="E5" s="252" t="str">
        <f>"Készítette:"</f>
        <v>Készítette:</v>
      </c>
      <c r="F5" s="255" t="e">
        <f>VLOOKUP(J5,Alapa!$G$2:$H$22,2)</f>
        <v>#N/A</v>
      </c>
      <c r="G5" s="253"/>
      <c r="H5" s="254"/>
      <c r="I5" s="105" t="s">
        <v>4</v>
      </c>
      <c r="J5" s="106">
        <v>1</v>
      </c>
    </row>
    <row r="6" spans="1:10" ht="16.5" customHeight="1" x14ac:dyDescent="0.3">
      <c r="A6" s="107"/>
      <c r="B6" s="107"/>
      <c r="C6" s="107"/>
      <c r="D6" s="92"/>
      <c r="E6" s="252" t="s">
        <v>16</v>
      </c>
      <c r="F6" s="255" t="str">
        <f>IF(Alapa!$H$2=0," ",Alapa!$H$2)</f>
        <v xml:space="preserve"> </v>
      </c>
      <c r="G6" s="253"/>
      <c r="H6" s="254"/>
    </row>
    <row r="7" spans="1:10" ht="24" customHeight="1" x14ac:dyDescent="0.3">
      <c r="A7" s="109" t="s">
        <v>75</v>
      </c>
      <c r="B7" s="107"/>
      <c r="C7" s="107"/>
      <c r="D7" s="92"/>
      <c r="E7" s="92"/>
      <c r="F7" s="65"/>
      <c r="G7" s="110"/>
      <c r="H7" s="171"/>
      <c r="I7" s="256" t="s">
        <v>70</v>
      </c>
    </row>
    <row r="8" spans="1:10" ht="16.5" customHeight="1" x14ac:dyDescent="0.3">
      <c r="A8" s="257"/>
      <c r="B8" s="241" t="s">
        <v>217</v>
      </c>
      <c r="C8" s="258"/>
      <c r="D8" s="259"/>
      <c r="E8" s="259"/>
      <c r="F8" s="114"/>
      <c r="G8" s="242"/>
      <c r="H8" s="174"/>
    </row>
    <row r="9" spans="1:10" ht="16.5" customHeight="1" x14ac:dyDescent="0.3">
      <c r="A9" s="116" t="s">
        <v>77</v>
      </c>
      <c r="B9" s="107"/>
      <c r="C9" s="107"/>
      <c r="D9" s="260"/>
      <c r="E9" s="260"/>
      <c r="F9" s="117" t="s">
        <v>78</v>
      </c>
      <c r="G9" s="110"/>
      <c r="H9" s="175"/>
    </row>
    <row r="10" spans="1:10" ht="16.5" customHeight="1" x14ac:dyDescent="0.3">
      <c r="A10" s="119">
        <f>Alapa!C25</f>
        <v>0</v>
      </c>
      <c r="B10" s="120"/>
      <c r="C10" s="120"/>
      <c r="D10" s="261"/>
      <c r="E10" s="261"/>
      <c r="F10" s="121">
        <f>Alapa!C17</f>
        <v>0</v>
      </c>
      <c r="G10" s="243"/>
      <c r="H10" s="176"/>
    </row>
    <row r="11" spans="1:10" ht="24" customHeight="1" x14ac:dyDescent="0.3">
      <c r="A11" s="177"/>
      <c r="B11" s="107"/>
      <c r="C11" s="65"/>
      <c r="D11" s="110"/>
      <c r="E11" s="171"/>
      <c r="F11" s="250"/>
      <c r="G11" s="250"/>
      <c r="H11" s="180"/>
    </row>
    <row r="12" spans="1:10" ht="24" customHeight="1" x14ac:dyDescent="0.2">
      <c r="A12" s="244"/>
      <c r="B12" s="262" t="s">
        <v>218</v>
      </c>
      <c r="C12" s="263"/>
      <c r="D12" s="135"/>
      <c r="E12" s="192"/>
      <c r="F12" s="250"/>
      <c r="G12" s="250"/>
      <c r="H12" s="250"/>
    </row>
    <row r="13" spans="1:10" ht="24" customHeight="1" x14ac:dyDescent="0.2">
      <c r="A13" s="181"/>
      <c r="B13" s="182" t="s">
        <v>219</v>
      </c>
      <c r="C13" s="182"/>
      <c r="D13" s="264" t="s">
        <v>89</v>
      </c>
      <c r="E13" s="265" t="s">
        <v>90</v>
      </c>
      <c r="F13" s="266"/>
      <c r="G13" s="267" t="s">
        <v>91</v>
      </c>
      <c r="H13" s="268"/>
    </row>
    <row r="14" spans="1:10" ht="24" customHeight="1" x14ac:dyDescent="0.2">
      <c r="A14" s="215"/>
      <c r="B14" s="269" t="s">
        <v>220</v>
      </c>
      <c r="C14" s="269"/>
      <c r="D14" s="150">
        <f>IF('HIPA-02'!D15&lt;=500000000,'HIPA-02'!D14,0)</f>
        <v>0</v>
      </c>
      <c r="E14" s="150">
        <f>IF('HIPA-02'!D15&gt;500000000,'HIPA-02'!D14,0)</f>
        <v>0</v>
      </c>
      <c r="F14" s="4"/>
      <c r="G14" s="4"/>
      <c r="H14" s="4"/>
    </row>
    <row r="15" spans="1:10" ht="24" customHeight="1" x14ac:dyDescent="0.2">
      <c r="A15" s="186"/>
      <c r="B15" s="187" t="s">
        <v>221</v>
      </c>
      <c r="C15" s="187"/>
      <c r="D15" s="154">
        <f>'HIPA-00'!C26</f>
        <v>0</v>
      </c>
      <c r="E15" s="154">
        <f>'HIPA-00'!D26</f>
        <v>0</v>
      </c>
      <c r="F15" s="4"/>
      <c r="G15" s="4"/>
      <c r="H15" s="4"/>
    </row>
    <row r="16" spans="1:10" ht="24" customHeight="1" x14ac:dyDescent="0.2">
      <c r="A16" s="186"/>
      <c r="B16" s="187" t="s">
        <v>222</v>
      </c>
      <c r="C16" s="187"/>
      <c r="D16" s="154">
        <f>'HIPA-00'!C30</f>
        <v>0</v>
      </c>
      <c r="E16" s="154">
        <f>'HIPA-00'!D30</f>
        <v>0</v>
      </c>
      <c r="F16" s="4"/>
      <c r="G16" s="4"/>
      <c r="H16" s="4"/>
    </row>
    <row r="17" spans="1:8" ht="38.25" x14ac:dyDescent="0.2">
      <c r="A17" s="186"/>
      <c r="B17" s="187" t="s">
        <v>223</v>
      </c>
      <c r="C17" s="187"/>
      <c r="D17" s="151"/>
      <c r="E17" s="154">
        <f>'HIPA-00'!D27+'HIPA-00'!D31</f>
        <v>0</v>
      </c>
      <c r="F17" s="4"/>
      <c r="G17" s="4"/>
      <c r="H17" s="4"/>
    </row>
    <row r="18" spans="1:8" ht="51" x14ac:dyDescent="0.2">
      <c r="A18" s="186"/>
      <c r="B18" s="187" t="s">
        <v>224</v>
      </c>
      <c r="C18" s="187"/>
      <c r="D18" s="151"/>
      <c r="E18" s="154">
        <f>'HIPA-00'!D28</f>
        <v>0</v>
      </c>
      <c r="F18" s="4"/>
      <c r="G18" s="4"/>
      <c r="H18" s="4"/>
    </row>
    <row r="19" spans="1:8" ht="63.75" x14ac:dyDescent="0.2">
      <c r="A19" s="186"/>
      <c r="B19" s="187" t="s">
        <v>225</v>
      </c>
      <c r="C19" s="187"/>
      <c r="D19" s="151"/>
      <c r="E19" s="154">
        <f>'HIPA-00'!D29</f>
        <v>0</v>
      </c>
      <c r="F19" s="270"/>
      <c r="G19" s="271"/>
      <c r="H19" s="272"/>
    </row>
    <row r="20" spans="1:8" ht="38.25" x14ac:dyDescent="0.2">
      <c r="A20" s="186"/>
      <c r="B20" s="187" t="s">
        <v>226</v>
      </c>
      <c r="C20" s="187"/>
      <c r="D20" s="151"/>
      <c r="E20" s="150">
        <f>H29</f>
        <v>0</v>
      </c>
      <c r="F20" s="4"/>
      <c r="G20" s="4"/>
      <c r="H20" s="4"/>
    </row>
    <row r="21" spans="1:8" ht="38.25" x14ac:dyDescent="0.2">
      <c r="A21" s="208"/>
      <c r="B21" s="209" t="s">
        <v>227</v>
      </c>
      <c r="C21" s="209"/>
      <c r="D21" s="158">
        <f>D15+D16</f>
        <v>0</v>
      </c>
      <c r="E21" s="158">
        <f>E17+E18+E19+E20</f>
        <v>0</v>
      </c>
      <c r="F21" s="3"/>
      <c r="G21" s="3"/>
      <c r="H21" s="3"/>
    </row>
    <row r="22" spans="1:8" ht="24" customHeight="1" x14ac:dyDescent="0.2">
      <c r="A22" s="273"/>
      <c r="B22" s="274"/>
      <c r="C22" s="250"/>
      <c r="D22" s="250"/>
      <c r="E22" s="250"/>
      <c r="F22" s="250"/>
      <c r="G22" s="250"/>
      <c r="H22" s="250"/>
    </row>
    <row r="23" spans="1:8" ht="24" customHeight="1" x14ac:dyDescent="0.2">
      <c r="A23" s="192"/>
      <c r="B23" s="275" t="s">
        <v>228</v>
      </c>
      <c r="C23" s="192"/>
      <c r="D23" s="192"/>
      <c r="E23" s="192"/>
      <c r="F23" s="192"/>
      <c r="G23" s="192"/>
      <c r="H23" s="250"/>
    </row>
    <row r="24" spans="1:8" ht="24" customHeight="1" x14ac:dyDescent="0.2">
      <c r="A24" s="181"/>
      <c r="B24" s="245" t="s">
        <v>229</v>
      </c>
      <c r="C24" s="276" t="s">
        <v>230</v>
      </c>
      <c r="D24" s="276" t="s">
        <v>231</v>
      </c>
      <c r="E24" s="276" t="s">
        <v>232</v>
      </c>
      <c r="F24" s="276" t="s">
        <v>233</v>
      </c>
      <c r="G24" s="277" t="s">
        <v>234</v>
      </c>
      <c r="H24" s="278" t="s">
        <v>235</v>
      </c>
    </row>
    <row r="25" spans="1:8" ht="24" customHeight="1" x14ac:dyDescent="0.2">
      <c r="A25" s="186"/>
      <c r="B25" s="279" t="s">
        <v>236</v>
      </c>
      <c r="C25" s="154">
        <f>IF($E$14&gt;=500000000,500000000,$E$14)</f>
        <v>0</v>
      </c>
      <c r="D25" s="154">
        <f>IF(C25=0,0,C25/$E$14*($E$15+$E$16-$E$17-$E$18-$E$19))</f>
        <v>0</v>
      </c>
      <c r="E25" s="280">
        <f>IF(D25=0,0,ROUND(D25/C25,4))</f>
        <v>0</v>
      </c>
      <c r="F25" s="281">
        <v>1</v>
      </c>
      <c r="G25" s="282">
        <f>C25*F25</f>
        <v>0</v>
      </c>
      <c r="H25" s="283">
        <f>IF(G25&gt;D25,D25,G25)</f>
        <v>0</v>
      </c>
    </row>
    <row r="26" spans="1:8" ht="24" customHeight="1" x14ac:dyDescent="0.2">
      <c r="A26" s="186"/>
      <c r="B26" s="187" t="s">
        <v>237</v>
      </c>
      <c r="C26" s="154">
        <f>IF($E$14&gt;=20000000000,19500000000,$E$14-C25)</f>
        <v>0</v>
      </c>
      <c r="D26" s="154">
        <f>IF(C26=0,0,C26/$E$14*($E$15+$E$16-$E$17-$E$18-$E$19))</f>
        <v>0</v>
      </c>
      <c r="E26" s="280">
        <f>IF(D26=0,0,ROUND(D26/C26,4))</f>
        <v>0</v>
      </c>
      <c r="F26" s="281">
        <v>0.85</v>
      </c>
      <c r="G26" s="282">
        <f>C26*F26</f>
        <v>0</v>
      </c>
      <c r="H26" s="283">
        <f>IF(G26&gt;D26,D26,G26)</f>
        <v>0</v>
      </c>
    </row>
    <row r="27" spans="1:8" ht="24" customHeight="1" x14ac:dyDescent="0.2">
      <c r="A27" s="186"/>
      <c r="B27" s="187" t="s">
        <v>238</v>
      </c>
      <c r="C27" s="154">
        <f>IF($E$14&gt;=80000000000,60000000000,$E$14-C25-C26)</f>
        <v>0</v>
      </c>
      <c r="D27" s="154">
        <f>IF(C27=0,0,C27/$E$14*($E$15+$E$16-$E$17-$E$18-$E$19))</f>
        <v>0</v>
      </c>
      <c r="E27" s="280">
        <f>IF(D27=0,0,ROUND(D27/C27,4))</f>
        <v>0</v>
      </c>
      <c r="F27" s="281">
        <v>0.75</v>
      </c>
      <c r="G27" s="282">
        <f>C27*F27</f>
        <v>0</v>
      </c>
      <c r="H27" s="283">
        <f>IF(G27&gt;D27,D27,G27)</f>
        <v>0</v>
      </c>
    </row>
    <row r="28" spans="1:8" ht="24" customHeight="1" x14ac:dyDescent="0.2">
      <c r="A28" s="186"/>
      <c r="B28" s="187" t="s">
        <v>239</v>
      </c>
      <c r="C28" s="154">
        <f>IF($E$14&gt;=80000000000,$E$14-C25-C26-C27,0)</f>
        <v>0</v>
      </c>
      <c r="D28" s="154">
        <f>IF(C28=0,0,C28/$E$14*($E$15+$E$16-$E$17-$E$18-$E$19))</f>
        <v>0</v>
      </c>
      <c r="E28" s="280">
        <f>IF(D28=0,0,ROUND(D28/C28,4))</f>
        <v>0</v>
      </c>
      <c r="F28" s="281">
        <v>0.7</v>
      </c>
      <c r="G28" s="282">
        <f>C28*F28</f>
        <v>0</v>
      </c>
      <c r="H28" s="283">
        <f>IF(G28&gt;D28,D28,G28)</f>
        <v>0</v>
      </c>
    </row>
    <row r="29" spans="1:8" ht="24" customHeight="1" x14ac:dyDescent="0.2">
      <c r="A29" s="208"/>
      <c r="B29" s="284" t="s">
        <v>240</v>
      </c>
      <c r="C29" s="158">
        <f>SUM(C25:C28)</f>
        <v>0</v>
      </c>
      <c r="D29" s="158">
        <f>SUM(D25:D28)</f>
        <v>0</v>
      </c>
      <c r="E29" s="285"/>
      <c r="F29" s="286"/>
      <c r="G29" s="287"/>
      <c r="H29" s="236">
        <f>SUM(H25:H28)</f>
        <v>0</v>
      </c>
    </row>
  </sheetData>
  <mergeCells count="7">
    <mergeCell ref="F20:H20"/>
    <mergeCell ref="F21:H21"/>
    <mergeCell ref="F14:H14"/>
    <mergeCell ref="F15:H15"/>
    <mergeCell ref="F16:H16"/>
    <mergeCell ref="F17:H17"/>
    <mergeCell ref="F18:H18"/>
  </mergeCells>
  <hyperlinks>
    <hyperlink ref="I1" location="Tartalom!A1" display="TARTALOM" xr:uid="{00000000-0004-0000-0500-000000000000}"/>
    <hyperlink ref="I7" location="Tartalom!A23" display="TARTALOM" xr:uid="{00000000-0004-0000-0500-000001000000}"/>
  </hyperlinks>
  <pageMargins left="0.74791666666666701" right="0.74791666666666701" top="0.51180555555555596" bottom="0.98402777777777795" header="0.511811023622047" footer="0.51180555555555596"/>
  <pageSetup paperSize="9" fitToHeight="2" orientation="landscape" horizontalDpi="300" verticalDpi="300"/>
  <headerFooter>
    <oddFooter>&amp;L&amp;"Arial Narrow,Normál"&amp;8&amp;F/&amp;A&amp;C&amp;"Arial Narrow,Normál"&amp;8&amp;P/&amp;N&amp;R&amp;"Arial Narrow,Normál"&amp;8DigitAudit/AuditDok</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MJ38"/>
  <sheetViews>
    <sheetView showGridLines="0" zoomScaleNormal="100" workbookViewId="0"/>
  </sheetViews>
  <sheetFormatPr defaultColWidth="8.85546875" defaultRowHeight="12.75" x14ac:dyDescent="0.2"/>
  <cols>
    <col min="1" max="1" width="4.85546875" style="87" customWidth="1"/>
    <col min="2" max="2" width="61.7109375" style="87" customWidth="1"/>
    <col min="3" max="3" width="14.42578125" style="87" customWidth="1"/>
    <col min="4" max="4" width="14.28515625" style="87" customWidth="1"/>
    <col min="5" max="5" width="28.140625" style="87" customWidth="1"/>
    <col min="6" max="6" width="10.5703125" style="87" customWidth="1"/>
    <col min="7" max="10" width="8.85546875" style="87"/>
    <col min="11" max="11" width="5.5703125" style="87" customWidth="1"/>
    <col min="12" max="12" width="6.140625" style="87" customWidth="1"/>
    <col min="13" max="1024" width="8.85546875" style="87"/>
  </cols>
  <sheetData>
    <row r="1" spans="1:27" ht="16.5" customHeight="1" x14ac:dyDescent="0.2">
      <c r="A1" s="88" t="s">
        <v>59</v>
      </c>
      <c r="B1" s="89"/>
      <c r="C1" s="88"/>
      <c r="D1" s="88"/>
      <c r="E1" s="164"/>
      <c r="F1" s="165" t="s">
        <v>70</v>
      </c>
    </row>
    <row r="2" spans="1:27" ht="16.5" customHeight="1" x14ac:dyDescent="0.25">
      <c r="A2" s="92"/>
      <c r="B2" s="92"/>
      <c r="C2" s="92"/>
      <c r="D2" s="92"/>
      <c r="E2" s="92"/>
      <c r="F2" s="93" t="s">
        <v>72</v>
      </c>
      <c r="N2" s="87" t="str">
        <f>'HIPA-05'!D17</f>
        <v>Adózó összesen</v>
      </c>
      <c r="O2" s="87">
        <f>'HIPA-05'!E17</f>
        <v>0</v>
      </c>
      <c r="P2" s="87">
        <f>'HIPA-05'!F17</f>
        <v>0</v>
      </c>
      <c r="Q2" s="87">
        <f>'HIPA-05'!G17</f>
        <v>0</v>
      </c>
      <c r="R2" s="87">
        <f>'HIPA-05'!H17</f>
        <v>0</v>
      </c>
      <c r="S2" s="87">
        <f>'HIPA-05'!I17</f>
        <v>0</v>
      </c>
      <c r="T2" s="87">
        <f>'HIPA-05'!J17</f>
        <v>0</v>
      </c>
      <c r="U2" s="87">
        <f>'HIPA-05'!K17</f>
        <v>0</v>
      </c>
      <c r="V2" s="87">
        <f>'HIPA-05'!L17</f>
        <v>0</v>
      </c>
      <c r="W2" s="87">
        <f>'HIPA-05'!M17</f>
        <v>0</v>
      </c>
      <c r="X2" s="87">
        <f>'HIPA-05'!N17</f>
        <v>0</v>
      </c>
      <c r="AA2" s="87" t="s">
        <v>241</v>
      </c>
    </row>
    <row r="3" spans="1:27" ht="16.5" customHeight="1" x14ac:dyDescent="0.2">
      <c r="A3" s="88" t="s">
        <v>74</v>
      </c>
      <c r="B3" s="88"/>
      <c r="C3" s="92"/>
      <c r="D3" s="92"/>
      <c r="E3" s="92"/>
      <c r="F3" s="94"/>
    </row>
    <row r="4" spans="1:27" ht="16.5" customHeight="1" x14ac:dyDescent="0.3">
      <c r="A4" s="100" t="str">
        <f>CONCATENATE("Ügyfél:   ",Alapa!$C$17)</f>
        <v xml:space="preserve">Ügyfél:   </v>
      </c>
      <c r="B4" s="100"/>
      <c r="C4" s="167" t="str">
        <f>"Dátum:"</f>
        <v>Dátum:</v>
      </c>
      <c r="D4" s="99"/>
      <c r="E4" s="168"/>
    </row>
    <row r="5" spans="1:27" ht="16.5" customHeight="1" x14ac:dyDescent="0.3">
      <c r="A5" s="100" t="str">
        <f>CONCATENATE("Fordulónap: ",Alapa!$C$12)</f>
        <v xml:space="preserve">Fordulónap: </v>
      </c>
      <c r="B5" s="100"/>
      <c r="C5" s="108" t="str">
        <f>"Készítette:"</f>
        <v>Készítette:</v>
      </c>
      <c r="D5" s="104" t="e">
        <f>VLOOKUP(G5,Alapa!$G$2:$H$22,2)</f>
        <v>#N/A</v>
      </c>
      <c r="E5" s="169"/>
      <c r="F5" s="105" t="s">
        <v>4</v>
      </c>
      <c r="G5" s="106">
        <v>1</v>
      </c>
    </row>
    <row r="6" spans="1:27" ht="16.5" customHeight="1" x14ac:dyDescent="0.3">
      <c r="A6" s="107"/>
      <c r="B6" s="107"/>
      <c r="C6" s="108" t="s">
        <v>16</v>
      </c>
      <c r="D6" s="255" t="str">
        <f>IF(Alapa!$H$2=0," ",Alapa!$H$2)</f>
        <v xml:space="preserve"> </v>
      </c>
      <c r="E6" s="169"/>
    </row>
    <row r="7" spans="1:27" ht="16.5" x14ac:dyDescent="0.3">
      <c r="A7" s="109" t="s">
        <v>75</v>
      </c>
      <c r="B7" s="107"/>
      <c r="C7" s="65"/>
      <c r="D7" s="110"/>
      <c r="E7" s="171"/>
      <c r="F7" s="239"/>
    </row>
    <row r="8" spans="1:27" ht="23.25" x14ac:dyDescent="0.3">
      <c r="A8" s="257" t="s">
        <v>242</v>
      </c>
      <c r="B8" s="173" t="s">
        <v>243</v>
      </c>
      <c r="C8" s="114"/>
      <c r="D8" s="242"/>
      <c r="E8" s="174"/>
    </row>
    <row r="9" spans="1:27" ht="16.5" x14ac:dyDescent="0.3">
      <c r="A9" s="116" t="s">
        <v>77</v>
      </c>
      <c r="B9" s="107"/>
      <c r="C9" s="117" t="s">
        <v>78</v>
      </c>
      <c r="D9" s="110"/>
      <c r="E9" s="175"/>
    </row>
    <row r="10" spans="1:27" ht="16.5" x14ac:dyDescent="0.3">
      <c r="A10" s="119">
        <f>Alapa!C25</f>
        <v>0</v>
      </c>
      <c r="B10" s="120"/>
      <c r="C10" s="121">
        <f>Alapa!C17</f>
        <v>0</v>
      </c>
      <c r="D10" s="243"/>
      <c r="E10" s="176"/>
      <c r="G10" s="288" t="s">
        <v>244</v>
      </c>
    </row>
    <row r="11" spans="1:27" ht="16.5" customHeight="1" x14ac:dyDescent="0.2">
      <c r="A11" s="177"/>
      <c r="B11" s="107"/>
      <c r="C11" s="2" t="s">
        <v>245</v>
      </c>
      <c r="D11" s="2"/>
      <c r="E11" s="2"/>
      <c r="F11" s="288"/>
      <c r="G11" s="288"/>
    </row>
    <row r="12" spans="1:27" ht="59.25" customHeight="1" x14ac:dyDescent="0.2">
      <c r="A12" s="107"/>
      <c r="B12" s="289" t="s">
        <v>246</v>
      </c>
      <c r="C12" s="2"/>
      <c r="D12" s="2"/>
      <c r="E12" s="2"/>
      <c r="F12" s="290"/>
    </row>
    <row r="13" spans="1:27" ht="29.25" customHeight="1" x14ac:dyDescent="0.2">
      <c r="A13" s="181"/>
      <c r="B13" s="182" t="s">
        <v>247</v>
      </c>
      <c r="C13" s="291" t="s">
        <v>121</v>
      </c>
      <c r="D13" s="184" t="s">
        <v>248</v>
      </c>
      <c r="E13" s="185" t="s">
        <v>91</v>
      </c>
      <c r="F13" s="292" t="s">
        <v>249</v>
      </c>
      <c r="J13" s="290" t="s">
        <v>60</v>
      </c>
      <c r="K13" s="87" t="s">
        <v>250</v>
      </c>
    </row>
    <row r="14" spans="1:27" ht="15" customHeight="1" x14ac:dyDescent="0.2">
      <c r="A14" s="186"/>
      <c r="B14" s="293" t="s">
        <v>251</v>
      </c>
      <c r="C14" s="200" t="s">
        <v>252</v>
      </c>
      <c r="D14" s="294"/>
      <c r="E14" s="190"/>
      <c r="K14" s="87" t="s">
        <v>253</v>
      </c>
      <c r="L14" s="87" t="s">
        <v>254</v>
      </c>
    </row>
    <row r="15" spans="1:27" ht="15" customHeight="1" x14ac:dyDescent="0.2">
      <c r="A15" s="186"/>
      <c r="B15" s="293" t="s">
        <v>255</v>
      </c>
      <c r="C15" s="200" t="s">
        <v>256</v>
      </c>
      <c r="D15" s="294"/>
      <c r="E15" s="190"/>
      <c r="K15" s="87" t="s">
        <v>257</v>
      </c>
      <c r="L15" s="87" t="s">
        <v>258</v>
      </c>
    </row>
    <row r="16" spans="1:27" ht="15" customHeight="1" x14ac:dyDescent="0.2">
      <c r="A16" s="186"/>
      <c r="B16" s="293" t="s">
        <v>259</v>
      </c>
      <c r="C16" s="200" t="s">
        <v>260</v>
      </c>
      <c r="D16" s="294"/>
      <c r="E16" s="190"/>
      <c r="K16" s="87" t="s">
        <v>261</v>
      </c>
      <c r="L16" s="87" t="s">
        <v>262</v>
      </c>
    </row>
    <row r="17" spans="1:12" ht="15" customHeight="1" x14ac:dyDescent="0.2">
      <c r="A17" s="186"/>
      <c r="B17" s="293" t="s">
        <v>263</v>
      </c>
      <c r="C17" s="194"/>
      <c r="D17" s="295"/>
      <c r="E17" s="296"/>
      <c r="K17" s="87" t="s">
        <v>264</v>
      </c>
      <c r="L17" s="87" t="s">
        <v>265</v>
      </c>
    </row>
    <row r="18" spans="1:12" ht="15" customHeight="1" x14ac:dyDescent="0.2">
      <c r="A18" s="186"/>
      <c r="B18" s="293" t="s">
        <v>266</v>
      </c>
      <c r="C18" s="194"/>
      <c r="D18" s="295"/>
      <c r="E18" s="296"/>
      <c r="K18" s="87" t="s">
        <v>267</v>
      </c>
      <c r="L18" s="87" t="s">
        <v>268</v>
      </c>
    </row>
    <row r="19" spans="1:12" ht="15" customHeight="1" x14ac:dyDescent="0.2">
      <c r="A19" s="186"/>
      <c r="B19" s="293" t="s">
        <v>269</v>
      </c>
      <c r="C19" s="194"/>
      <c r="D19" s="295"/>
      <c r="E19" s="296"/>
      <c r="K19" s="87" t="s">
        <v>270</v>
      </c>
      <c r="L19" s="87" t="s">
        <v>271</v>
      </c>
    </row>
    <row r="20" spans="1:12" ht="15" customHeight="1" x14ac:dyDescent="0.2">
      <c r="A20" s="208"/>
      <c r="B20" s="297" t="s">
        <v>272</v>
      </c>
      <c r="C20" s="210"/>
      <c r="D20" s="298"/>
      <c r="E20" s="299"/>
      <c r="K20" s="87" t="s">
        <v>273</v>
      </c>
      <c r="L20" s="87" t="s">
        <v>274</v>
      </c>
    </row>
    <row r="21" spans="1:12" ht="29.25" customHeight="1" x14ac:dyDescent="0.3">
      <c r="A21" s="107"/>
      <c r="B21" s="289"/>
      <c r="C21" s="65"/>
      <c r="D21" s="110"/>
      <c r="E21" s="171"/>
      <c r="K21" s="87" t="s">
        <v>275</v>
      </c>
      <c r="L21" s="87" t="s">
        <v>276</v>
      </c>
    </row>
    <row r="22" spans="1:12" ht="25.5" customHeight="1" x14ac:dyDescent="0.2">
      <c r="A22" s="181"/>
      <c r="B22" s="182" t="s">
        <v>277</v>
      </c>
      <c r="C22" s="184"/>
      <c r="D22" s="184" t="s">
        <v>278</v>
      </c>
      <c r="E22" s="185" t="s">
        <v>91</v>
      </c>
      <c r="K22" s="87" t="s">
        <v>279</v>
      </c>
      <c r="L22" s="87" t="s">
        <v>280</v>
      </c>
    </row>
    <row r="23" spans="1:12" ht="25.5" x14ac:dyDescent="0.2">
      <c r="A23" s="186"/>
      <c r="B23" s="187" t="s">
        <v>281</v>
      </c>
      <c r="C23" s="300" t="s">
        <v>282</v>
      </c>
      <c r="D23" s="189">
        <f>'HIPA-05'!D23</f>
        <v>0</v>
      </c>
      <c r="E23" s="190"/>
    </row>
    <row r="24" spans="1:12" ht="38.25" x14ac:dyDescent="0.2">
      <c r="A24" s="186"/>
      <c r="B24" s="187" t="s">
        <v>283</v>
      </c>
      <c r="C24" s="300" t="s">
        <v>284</v>
      </c>
      <c r="D24" s="189">
        <f>IF(D23=0,0,HLOOKUP($C$13,'HIPA-05'!$D$17:$N$33,'HIPA-05'!A23,FALSE()))</f>
        <v>0</v>
      </c>
      <c r="E24" s="190"/>
    </row>
    <row r="25" spans="1:12" ht="25.5" x14ac:dyDescent="0.2">
      <c r="A25" s="186"/>
      <c r="B25" s="187" t="s">
        <v>285</v>
      </c>
      <c r="C25" s="300" t="s">
        <v>286</v>
      </c>
      <c r="D25" s="189">
        <f>'HIPA-05'!D33</f>
        <v>0</v>
      </c>
      <c r="E25" s="190"/>
    </row>
    <row r="26" spans="1:12" ht="25.5" x14ac:dyDescent="0.2">
      <c r="A26" s="186"/>
      <c r="B26" s="187" t="s">
        <v>287</v>
      </c>
      <c r="C26" s="300" t="s">
        <v>288</v>
      </c>
      <c r="D26" s="189">
        <f>IF(D25=0,0,HLOOKUP($C$13,'HIPA-05'!$D$17:$N$33,'HIPA-05'!A33,FALSE()))</f>
        <v>0</v>
      </c>
      <c r="E26" s="190"/>
    </row>
    <row r="27" spans="1:12" ht="38.25" x14ac:dyDescent="0.2">
      <c r="A27" s="186"/>
      <c r="B27" s="187" t="s">
        <v>289</v>
      </c>
      <c r="C27" s="301" t="s">
        <v>290</v>
      </c>
      <c r="D27" s="302"/>
      <c r="E27" s="303"/>
    </row>
    <row r="28" spans="1:12" ht="38.25" x14ac:dyDescent="0.2">
      <c r="A28" s="186"/>
      <c r="B28" s="187" t="s">
        <v>291</v>
      </c>
      <c r="C28" s="301" t="s">
        <v>290</v>
      </c>
      <c r="D28" s="302"/>
      <c r="E28" s="303"/>
    </row>
    <row r="29" spans="1:12" ht="25.5" x14ac:dyDescent="0.2">
      <c r="A29" s="186"/>
      <c r="B29" s="187" t="s">
        <v>292</v>
      </c>
      <c r="C29" s="301" t="s">
        <v>293</v>
      </c>
      <c r="D29" s="302"/>
      <c r="E29" s="303"/>
    </row>
    <row r="30" spans="1:12" ht="38.25" x14ac:dyDescent="0.2">
      <c r="A30" s="186"/>
      <c r="B30" s="187" t="s">
        <v>294</v>
      </c>
      <c r="C30" s="301" t="s">
        <v>295</v>
      </c>
      <c r="D30" s="302"/>
      <c r="E30" s="303"/>
    </row>
    <row r="31" spans="1:12" ht="51" x14ac:dyDescent="0.2">
      <c r="A31" s="186"/>
      <c r="B31" s="187" t="s">
        <v>296</v>
      </c>
      <c r="C31" s="301" t="s">
        <v>290</v>
      </c>
      <c r="D31" s="302"/>
      <c r="E31" s="303"/>
    </row>
    <row r="32" spans="1:12" ht="25.5" x14ac:dyDescent="0.2">
      <c r="A32" s="186"/>
      <c r="B32" s="187" t="s">
        <v>297</v>
      </c>
      <c r="C32" s="301" t="s">
        <v>290</v>
      </c>
      <c r="D32" s="302"/>
      <c r="E32" s="303"/>
    </row>
    <row r="33" spans="1:6" ht="25.5" x14ac:dyDescent="0.2">
      <c r="A33" s="186"/>
      <c r="B33" s="187" t="s">
        <v>298</v>
      </c>
      <c r="C33" s="301" t="s">
        <v>299</v>
      </c>
      <c r="D33" s="302"/>
      <c r="E33" s="303"/>
    </row>
    <row r="34" spans="1:6" ht="25.5" x14ac:dyDescent="0.2">
      <c r="A34" s="186"/>
      <c r="B34" s="187" t="s">
        <v>300</v>
      </c>
      <c r="C34" s="301" t="s">
        <v>299</v>
      </c>
      <c r="D34" s="302"/>
      <c r="E34" s="303"/>
    </row>
    <row r="35" spans="1:6" ht="25.5" x14ac:dyDescent="0.2">
      <c r="A35" s="186"/>
      <c r="B35" s="187" t="s">
        <v>301</v>
      </c>
      <c r="C35" s="301" t="s">
        <v>299</v>
      </c>
      <c r="D35" s="302"/>
      <c r="E35" s="303"/>
    </row>
    <row r="36" spans="1:6" ht="25.5" x14ac:dyDescent="0.2">
      <c r="A36" s="186"/>
      <c r="B36" s="187" t="s">
        <v>302</v>
      </c>
      <c r="C36" s="301" t="s">
        <v>299</v>
      </c>
      <c r="D36" s="302"/>
      <c r="E36" s="303"/>
    </row>
    <row r="37" spans="1:6" ht="25.5" x14ac:dyDescent="0.2">
      <c r="A37" s="186"/>
      <c r="B37" s="187" t="s">
        <v>303</v>
      </c>
      <c r="C37" s="301" t="s">
        <v>299</v>
      </c>
      <c r="D37" s="302"/>
      <c r="E37" s="303"/>
    </row>
    <row r="38" spans="1:6" ht="25.5" x14ac:dyDescent="0.2">
      <c r="A38" s="208"/>
      <c r="B38" s="209" t="s">
        <v>304</v>
      </c>
      <c r="C38" s="304" t="s">
        <v>299</v>
      </c>
      <c r="D38" s="305"/>
      <c r="E38" s="306"/>
      <c r="F38" s="161" t="s">
        <v>305</v>
      </c>
    </row>
  </sheetData>
  <mergeCells count="1">
    <mergeCell ref="C11:E12"/>
  </mergeCells>
  <dataValidations count="2">
    <dataValidation type="list" allowBlank="1" showInputMessage="1" showErrorMessage="1" sqref="C13" xr:uid="{00000000-0002-0000-0600-000000000000}">
      <formula1>$N$2:$X$2</formula1>
      <formula2>0</formula2>
    </dataValidation>
    <dataValidation type="list" allowBlank="1" showInputMessage="1" showErrorMessage="1" sqref="D14:D16" xr:uid="{00000000-0002-0000-0600-000001000000}">
      <formula1>$Z$2:$AA$2</formula1>
      <formula2>0</formula2>
    </dataValidation>
  </dataValidations>
  <hyperlinks>
    <hyperlink ref="F1" location="Tartalom!A1" display="TARTALOM" xr:uid="{00000000-0004-0000-0600-000000000000}"/>
    <hyperlink ref="J13" location="'HIPA-05'!E39" display="HIPA-05" xr:uid="{00000000-0004-0000-0600-000001000000}"/>
    <hyperlink ref="C14" location="'HIPA-05'!A18" display="HIPA-05'!A18" xr:uid="{00000000-0004-0000-0600-000002000000}"/>
    <hyperlink ref="C15" location="'HIPA-05'!A25" display="HIPA-05'!A25" xr:uid="{00000000-0004-0000-0600-000003000000}"/>
    <hyperlink ref="C16" location="'HIPA-05'!A35" display="HIPA-05'!A35" xr:uid="{00000000-0004-0000-0600-000004000000}"/>
    <hyperlink ref="C23" location="'HIPA-05'!D23" display="HIPA-05'!D23" xr:uid="{00000000-0004-0000-0600-000005000000}"/>
    <hyperlink ref="C24" location="'HIPA-05'!B23" display="HIPA-05'!B23" xr:uid="{00000000-0004-0000-0600-000006000000}"/>
    <hyperlink ref="C25" location="'HIPA-05'!D33" display="HIPA-05'!D33" xr:uid="{00000000-0004-0000-0600-000007000000}"/>
    <hyperlink ref="C26" location="'HIPA-05'!B33" display="HIPA-05'!B33" xr:uid="{00000000-0004-0000-0600-000008000000}"/>
    <hyperlink ref="F38" location="'HIPA-05'!E16" display="Következő munkalap HIPA-05" xr:uid="{00000000-0004-0000-0600-000009000000}"/>
  </hyperlinks>
  <pageMargins left="0.74791666666666701" right="0.74791666666666701" top="0.51180555555555596" bottom="0.98402777777777795" header="0.511811023622047" footer="0.51180555555555596"/>
  <pageSetup paperSize="9" orientation="portrait" horizontalDpi="300" verticalDpi="300"/>
  <headerFooter>
    <oddFooter>&amp;L&amp;"Arial Narrow,Normál"&amp;8&amp;F/&amp;A&amp;C&amp;"Arial Narrow,Normál"&amp;8&amp;P/&amp;N&amp;R&amp;"Arial Narrow,Normál"&amp;8DigitAudit/AuditDok</oddFooter>
  </headerFooter>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MJ70"/>
  <sheetViews>
    <sheetView showGridLines="0" zoomScale="90" zoomScaleNormal="90" workbookViewId="0"/>
  </sheetViews>
  <sheetFormatPr defaultColWidth="8.85546875" defaultRowHeight="12.75" x14ac:dyDescent="0.2"/>
  <cols>
    <col min="1" max="1" width="5.5703125" style="87" customWidth="1"/>
    <col min="2" max="2" width="55.85546875" style="87" customWidth="1"/>
    <col min="3" max="3" width="14.5703125" style="87" customWidth="1"/>
    <col min="4" max="4" width="21.5703125" style="87" customWidth="1"/>
    <col min="5" max="14" width="15.42578125" style="87" customWidth="1"/>
    <col min="15" max="18" width="14.28515625" style="87" customWidth="1"/>
    <col min="19" max="1024" width="8.85546875" style="87"/>
  </cols>
  <sheetData>
    <row r="1" spans="1:22" ht="16.5" customHeight="1" x14ac:dyDescent="0.2">
      <c r="A1" s="88" t="s">
        <v>60</v>
      </c>
      <c r="B1" s="89"/>
      <c r="C1" s="89"/>
      <c r="D1" s="89"/>
      <c r="E1" s="88"/>
      <c r="F1" s="88"/>
      <c r="G1" s="88"/>
      <c r="H1" s="88"/>
      <c r="I1" s="88"/>
      <c r="J1" s="88"/>
      <c r="K1" s="88"/>
      <c r="L1" s="88"/>
      <c r="M1" s="88"/>
      <c r="N1" s="88"/>
      <c r="O1" s="165" t="s">
        <v>70</v>
      </c>
      <c r="Q1" s="307"/>
    </row>
    <row r="2" spans="1:22" ht="16.5" customHeight="1" x14ac:dyDescent="0.25">
      <c r="A2" s="92"/>
      <c r="B2" s="92"/>
      <c r="C2" s="92"/>
      <c r="D2" s="92"/>
      <c r="E2" s="92"/>
      <c r="F2" s="92"/>
      <c r="G2" s="92"/>
      <c r="H2" s="92"/>
      <c r="I2" s="92"/>
      <c r="J2" s="92"/>
      <c r="K2" s="92"/>
      <c r="L2" s="92"/>
      <c r="M2" s="92"/>
      <c r="N2" s="92"/>
      <c r="O2" s="93" t="s">
        <v>72</v>
      </c>
      <c r="Q2" s="94"/>
      <c r="S2" s="87" t="s">
        <v>71</v>
      </c>
      <c r="T2" s="87" t="s">
        <v>73</v>
      </c>
      <c r="V2" s="166">
        <f>'HIPA-01'!AA2</f>
        <v>0</v>
      </c>
    </row>
    <row r="3" spans="1:22" ht="16.5" customHeight="1" x14ac:dyDescent="0.2">
      <c r="A3" s="88" t="s">
        <v>74</v>
      </c>
      <c r="B3" s="88"/>
      <c r="C3" s="88"/>
      <c r="D3" s="88"/>
      <c r="E3" s="92"/>
      <c r="F3" s="92"/>
      <c r="G3" s="92"/>
      <c r="H3" s="92"/>
      <c r="I3" s="92"/>
      <c r="J3" s="92"/>
      <c r="K3" s="92"/>
      <c r="L3" s="92"/>
      <c r="M3" s="92"/>
      <c r="N3" s="92"/>
      <c r="Q3" s="94"/>
    </row>
    <row r="4" spans="1:22" ht="16.5" customHeight="1" x14ac:dyDescent="0.3">
      <c r="A4" s="95" t="str">
        <f>CONCATENATE("Ügyfél:   ",Alapa!$C$17)</f>
        <v xml:space="preserve">Ügyfél:   </v>
      </c>
      <c r="B4" s="96"/>
      <c r="C4" s="96"/>
      <c r="D4" s="96"/>
      <c r="E4" s="98"/>
      <c r="F4" s="101"/>
      <c r="G4" s="101"/>
      <c r="H4" s="101"/>
      <c r="I4" s="101"/>
      <c r="J4" s="167" t="str">
        <f>"Dátum:"</f>
        <v>Dátum:</v>
      </c>
      <c r="K4" s="99"/>
      <c r="L4" s="101"/>
      <c r="M4" s="101"/>
      <c r="N4" s="101"/>
    </row>
    <row r="5" spans="1:22" ht="16.5" customHeight="1" x14ac:dyDescent="0.3">
      <c r="A5" s="100" t="str">
        <f>CONCATENATE("Fordulónap: ",Alapa!$C$12)</f>
        <v xml:space="preserve">Fordulónap: </v>
      </c>
      <c r="B5" s="101"/>
      <c r="C5" s="101"/>
      <c r="D5" s="101"/>
      <c r="E5" s="103"/>
      <c r="F5" s="104"/>
      <c r="G5" s="104"/>
      <c r="H5" s="104"/>
      <c r="I5" s="104"/>
      <c r="J5" s="108" t="str">
        <f>"Készítette:"</f>
        <v>Készítette:</v>
      </c>
      <c r="K5" s="104" t="e">
        <f>VLOOKUP(P5,Alapa!$G$2:$H$22,2)</f>
        <v>#N/A</v>
      </c>
      <c r="L5" s="104"/>
      <c r="M5" s="104"/>
      <c r="N5" s="104"/>
      <c r="O5" s="105" t="s">
        <v>4</v>
      </c>
      <c r="P5" s="106">
        <v>1</v>
      </c>
    </row>
    <row r="6" spans="1:22" ht="16.5" customHeight="1" x14ac:dyDescent="0.3">
      <c r="A6" s="107"/>
      <c r="B6" s="107"/>
      <c r="C6" s="107"/>
      <c r="D6" s="107"/>
      <c r="E6" s="308"/>
      <c r="F6" s="96"/>
      <c r="G6" s="96"/>
      <c r="H6" s="96"/>
      <c r="I6" s="96"/>
      <c r="J6" s="108" t="s">
        <v>16</v>
      </c>
      <c r="K6" s="101" t="str">
        <f>IF(Alapa!$H$2=0," ",Alapa!$H$2)</f>
        <v xml:space="preserve"> </v>
      </c>
      <c r="L6" s="101"/>
      <c r="M6" s="101"/>
      <c r="N6" s="101"/>
    </row>
    <row r="7" spans="1:22" ht="16.5" customHeight="1" x14ac:dyDescent="0.3">
      <c r="A7" s="109" t="s">
        <v>75</v>
      </c>
      <c r="B7" s="107"/>
      <c r="C7" s="107"/>
      <c r="D7" s="107"/>
      <c r="E7" s="65"/>
      <c r="F7" s="110"/>
      <c r="G7" s="110"/>
      <c r="H7" s="110"/>
      <c r="I7" s="110"/>
      <c r="J7" s="110"/>
      <c r="K7" s="110"/>
      <c r="L7" s="110"/>
      <c r="M7" s="110"/>
      <c r="N7" s="110"/>
    </row>
    <row r="8" spans="1:22" ht="16.5" customHeight="1" x14ac:dyDescent="0.3">
      <c r="A8" s="111"/>
      <c r="B8" s="112" t="s">
        <v>76</v>
      </c>
      <c r="C8" s="112"/>
      <c r="D8" s="113"/>
      <c r="E8" s="114"/>
      <c r="F8" s="242"/>
      <c r="G8" s="242"/>
      <c r="H8" s="242"/>
      <c r="I8" s="242"/>
      <c r="J8" s="242"/>
      <c r="K8" s="242"/>
      <c r="L8" s="242"/>
      <c r="M8" s="242"/>
      <c r="N8" s="174"/>
      <c r="O8" s="290"/>
    </row>
    <row r="9" spans="1:22" ht="16.5" customHeight="1" x14ac:dyDescent="0.3">
      <c r="A9" s="116" t="s">
        <v>77</v>
      </c>
      <c r="B9" s="107"/>
      <c r="C9" s="107"/>
      <c r="D9" s="107"/>
      <c r="E9" s="117" t="s">
        <v>78</v>
      </c>
      <c r="F9" s="110"/>
      <c r="G9" s="110"/>
      <c r="H9" s="110"/>
      <c r="I9" s="110"/>
      <c r="J9" s="110"/>
      <c r="K9" s="110"/>
      <c r="L9" s="110"/>
      <c r="M9" s="110"/>
      <c r="N9" s="175"/>
    </row>
    <row r="10" spans="1:22" ht="16.5" customHeight="1" x14ac:dyDescent="0.3">
      <c r="A10" s="121">
        <f>Alapa!C25</f>
        <v>0</v>
      </c>
      <c r="B10" s="120"/>
      <c r="C10" s="120"/>
      <c r="D10" s="120"/>
      <c r="E10" s="121">
        <f>Alapa!C17</f>
        <v>0</v>
      </c>
      <c r="F10" s="243"/>
      <c r="G10" s="243"/>
      <c r="H10" s="243"/>
      <c r="I10" s="243"/>
      <c r="J10" s="243"/>
      <c r="K10" s="243"/>
      <c r="L10" s="243"/>
      <c r="M10" s="243"/>
      <c r="N10" s="176"/>
    </row>
    <row r="11" spans="1:22" ht="16.5" x14ac:dyDescent="0.2">
      <c r="A11" s="309"/>
      <c r="B11" s="107"/>
      <c r="C11" s="107"/>
      <c r="D11" s="107"/>
      <c r="E11" s="65"/>
      <c r="F11" s="65"/>
      <c r="G11" s="65"/>
      <c r="H11" s="65"/>
      <c r="I11" s="65"/>
      <c r="J11" s="65"/>
      <c r="K11" s="65"/>
      <c r="L11" s="65"/>
      <c r="M11" s="65"/>
      <c r="N11" s="310"/>
    </row>
    <row r="12" spans="1:22" ht="16.5" hidden="1" x14ac:dyDescent="0.2">
      <c r="A12" s="107"/>
      <c r="B12" s="107"/>
      <c r="C12" s="107"/>
      <c r="D12" s="107"/>
      <c r="E12" s="65"/>
      <c r="F12" s="65"/>
      <c r="G12" s="65"/>
      <c r="H12" s="65"/>
      <c r="I12" s="65"/>
      <c r="J12" s="65"/>
      <c r="K12" s="65"/>
      <c r="L12" s="65"/>
      <c r="M12" s="65"/>
      <c r="N12" s="65"/>
    </row>
    <row r="13" spans="1:22" ht="16.5" customHeight="1" x14ac:dyDescent="0.2">
      <c r="A13" s="107"/>
      <c r="B13" s="311" t="s">
        <v>306</v>
      </c>
      <c r="C13" s="312" t="s">
        <v>73</v>
      </c>
      <c r="D13" s="107"/>
      <c r="E13" s="1" t="s">
        <v>307</v>
      </c>
      <c r="F13" s="1"/>
      <c r="G13" s="1"/>
      <c r="H13" s="1"/>
      <c r="I13" s="1"/>
      <c r="J13" s="1"/>
      <c r="K13" s="1"/>
      <c r="L13" s="1"/>
      <c r="M13" s="1"/>
      <c r="N13" s="1"/>
      <c r="O13" s="256"/>
    </row>
    <row r="14" spans="1:22" ht="16.5" x14ac:dyDescent="0.2">
      <c r="A14" s="311"/>
      <c r="B14" s="313" t="str">
        <f>IF(C13="IGEN","KITÖLTENDŐ A SZEMÉLYI JELLEGŰ RÁFORDÍTÁSOK ADATAI ÉS A HTV SZERINTI ESZKÖZÉRTÉK ADATOK.","KITÖLTENDŐ A VÁLASZTOTT MÓDSZERNEK MEGFELELŐ ADATOKKAL.")</f>
        <v>KITÖLTENDŐ A VÁLASZTOTT MÓDSZERNEK MEGFELELŐ ADATOKKAL.</v>
      </c>
      <c r="C14" s="314"/>
      <c r="D14" s="135"/>
      <c r="E14" s="1"/>
      <c r="F14" s="1"/>
      <c r="G14" s="1"/>
      <c r="H14" s="1"/>
      <c r="I14" s="1"/>
      <c r="J14" s="1"/>
      <c r="K14" s="1"/>
      <c r="L14" s="1"/>
      <c r="M14" s="1"/>
      <c r="N14" s="1"/>
    </row>
    <row r="15" spans="1:22" ht="16.5" x14ac:dyDescent="0.2">
      <c r="A15" s="311"/>
      <c r="B15" s="313"/>
      <c r="C15" s="314"/>
      <c r="D15" s="135"/>
      <c r="E15" s="135"/>
      <c r="F15" s="135"/>
      <c r="G15" s="135"/>
      <c r="H15" s="135"/>
      <c r="I15" s="135" t="s">
        <v>119</v>
      </c>
      <c r="J15" s="135"/>
      <c r="K15" s="135"/>
      <c r="L15" s="135"/>
      <c r="M15" s="135"/>
      <c r="N15" s="135"/>
    </row>
    <row r="16" spans="1:22" ht="25.5" customHeight="1" x14ac:dyDescent="0.2">
      <c r="A16" s="315" t="s">
        <v>308</v>
      </c>
      <c r="B16" s="316" t="str">
        <f>CONCATENATE(E10,"  IPA. MEGOSZTÁS LEVEZETÉSE")</f>
        <v>0  IPA. MEGOSZTÁS LEVEZETÉSE</v>
      </c>
      <c r="C16" s="317"/>
      <c r="D16" s="318"/>
      <c r="E16" s="264" t="s">
        <v>309</v>
      </c>
      <c r="F16" s="264" t="s">
        <v>310</v>
      </c>
      <c r="G16" s="264" t="s">
        <v>311</v>
      </c>
      <c r="H16" s="264" t="s">
        <v>312</v>
      </c>
      <c r="I16" s="264" t="s">
        <v>313</v>
      </c>
      <c r="J16" s="264" t="s">
        <v>314</v>
      </c>
      <c r="K16" s="264" t="s">
        <v>315</v>
      </c>
      <c r="L16" s="264" t="s">
        <v>316</v>
      </c>
      <c r="M16" s="264" t="s">
        <v>317</v>
      </c>
      <c r="N16" s="319" t="s">
        <v>318</v>
      </c>
    </row>
    <row r="17" spans="1:17" ht="21.75" customHeight="1" x14ac:dyDescent="0.2">
      <c r="A17" s="320">
        <v>1</v>
      </c>
      <c r="B17" s="321" t="s">
        <v>319</v>
      </c>
      <c r="C17" s="322"/>
      <c r="D17" s="323" t="s">
        <v>121</v>
      </c>
      <c r="E17" s="324"/>
      <c r="F17" s="324"/>
      <c r="G17" s="324"/>
      <c r="H17" s="324"/>
      <c r="I17" s="324"/>
      <c r="J17" s="324"/>
      <c r="K17" s="324"/>
      <c r="L17" s="324"/>
      <c r="M17" s="324"/>
      <c r="N17" s="325"/>
    </row>
    <row r="18" spans="1:17" ht="21.75" customHeight="1" x14ac:dyDescent="0.2">
      <c r="A18" s="320">
        <v>2</v>
      </c>
      <c r="B18" s="326" t="s">
        <v>320</v>
      </c>
      <c r="C18" s="327"/>
      <c r="D18" s="327"/>
      <c r="E18" s="327"/>
      <c r="F18" s="327"/>
      <c r="G18" s="327"/>
      <c r="H18" s="327"/>
      <c r="I18" s="327"/>
      <c r="J18" s="327"/>
      <c r="K18" s="327"/>
      <c r="L18" s="327"/>
      <c r="M18" s="327"/>
      <c r="N18" s="328"/>
    </row>
    <row r="19" spans="1:17" ht="21.75" customHeight="1" x14ac:dyDescent="0.2">
      <c r="A19" s="320">
        <v>3</v>
      </c>
      <c r="B19" s="329" t="s">
        <v>321</v>
      </c>
      <c r="C19" s="330"/>
      <c r="D19" s="331">
        <f t="shared" ref="D19:D24" si="0">SUM(E19:N19)</f>
        <v>0</v>
      </c>
      <c r="E19" s="332"/>
      <c r="F19" s="332"/>
      <c r="G19" s="332"/>
      <c r="H19" s="332"/>
      <c r="I19" s="332"/>
      <c r="J19" s="332"/>
      <c r="K19" s="332"/>
      <c r="L19" s="332"/>
      <c r="M19" s="332"/>
      <c r="N19" s="333"/>
    </row>
    <row r="20" spans="1:17" ht="21.75" customHeight="1" x14ac:dyDescent="0.2">
      <c r="A20" s="320">
        <v>4</v>
      </c>
      <c r="B20" s="329" t="s">
        <v>322</v>
      </c>
      <c r="C20" s="334"/>
      <c r="D20" s="246">
        <f t="shared" si="0"/>
        <v>0</v>
      </c>
      <c r="E20" s="141"/>
      <c r="F20" s="141"/>
      <c r="G20" s="141"/>
      <c r="H20" s="141"/>
      <c r="I20" s="141"/>
      <c r="J20" s="141"/>
      <c r="K20" s="141"/>
      <c r="L20" s="141"/>
      <c r="M20" s="141"/>
      <c r="N20" s="335"/>
    </row>
    <row r="21" spans="1:17" ht="21.75" customHeight="1" x14ac:dyDescent="0.2">
      <c r="A21" s="320">
        <v>5</v>
      </c>
      <c r="B21" s="329" t="s">
        <v>323</v>
      </c>
      <c r="C21" s="334"/>
      <c r="D21" s="246">
        <f t="shared" si="0"/>
        <v>0</v>
      </c>
      <c r="E21" s="141"/>
      <c r="F21" s="141"/>
      <c r="G21" s="141"/>
      <c r="H21" s="141"/>
      <c r="I21" s="141"/>
      <c r="J21" s="141"/>
      <c r="K21" s="141"/>
      <c r="L21" s="141"/>
      <c r="M21" s="141"/>
      <c r="N21" s="335"/>
    </row>
    <row r="22" spans="1:17" ht="21.75" customHeight="1" x14ac:dyDescent="0.2">
      <c r="A22" s="320">
        <v>6</v>
      </c>
      <c r="B22" s="329" t="s">
        <v>324</v>
      </c>
      <c r="C22" s="336">
        <v>500000</v>
      </c>
      <c r="D22" s="246">
        <f t="shared" si="0"/>
        <v>0</v>
      </c>
      <c r="E22" s="141"/>
      <c r="F22" s="141"/>
      <c r="G22" s="141"/>
      <c r="H22" s="141"/>
      <c r="I22" s="141"/>
      <c r="J22" s="141"/>
      <c r="K22" s="141"/>
      <c r="L22" s="141"/>
      <c r="M22" s="141"/>
      <c r="N22" s="335"/>
    </row>
    <row r="23" spans="1:17" ht="21.75" customHeight="1" x14ac:dyDescent="0.2">
      <c r="A23" s="320">
        <v>7</v>
      </c>
      <c r="B23" s="337" t="s">
        <v>325</v>
      </c>
      <c r="C23" s="334"/>
      <c r="D23" s="246">
        <f t="shared" si="0"/>
        <v>0</v>
      </c>
      <c r="E23" s="150">
        <f t="shared" ref="E23:N23" si="1">SUM(E19:E22)</f>
        <v>0</v>
      </c>
      <c r="F23" s="150">
        <f t="shared" si="1"/>
        <v>0</v>
      </c>
      <c r="G23" s="150">
        <f t="shared" si="1"/>
        <v>0</v>
      </c>
      <c r="H23" s="150">
        <f t="shared" si="1"/>
        <v>0</v>
      </c>
      <c r="I23" s="150">
        <f t="shared" si="1"/>
        <v>0</v>
      </c>
      <c r="J23" s="150">
        <f t="shared" si="1"/>
        <v>0</v>
      </c>
      <c r="K23" s="150">
        <f t="shared" si="1"/>
        <v>0</v>
      </c>
      <c r="L23" s="150">
        <f t="shared" si="1"/>
        <v>0</v>
      </c>
      <c r="M23" s="150">
        <f t="shared" si="1"/>
        <v>0</v>
      </c>
      <c r="N23" s="228">
        <f t="shared" si="1"/>
        <v>0</v>
      </c>
    </row>
    <row r="24" spans="1:17" ht="21.75" customHeight="1" x14ac:dyDescent="0.2">
      <c r="A24" s="320">
        <v>8</v>
      </c>
      <c r="B24" s="321" t="s">
        <v>326</v>
      </c>
      <c r="C24" s="334"/>
      <c r="D24" s="338">
        <f t="shared" si="0"/>
        <v>0</v>
      </c>
      <c r="E24" s="338">
        <f t="shared" ref="E24:N24" si="2">IF(E23=0,0,ROUND(E23/$D$23,8))</f>
        <v>0</v>
      </c>
      <c r="F24" s="338">
        <f t="shared" si="2"/>
        <v>0</v>
      </c>
      <c r="G24" s="338">
        <f t="shared" si="2"/>
        <v>0</v>
      </c>
      <c r="H24" s="338">
        <f t="shared" si="2"/>
        <v>0</v>
      </c>
      <c r="I24" s="338">
        <f t="shared" si="2"/>
        <v>0</v>
      </c>
      <c r="J24" s="338">
        <f t="shared" si="2"/>
        <v>0</v>
      </c>
      <c r="K24" s="338">
        <f t="shared" si="2"/>
        <v>0</v>
      </c>
      <c r="L24" s="338">
        <f t="shared" si="2"/>
        <v>0</v>
      </c>
      <c r="M24" s="338">
        <f t="shared" si="2"/>
        <v>0</v>
      </c>
      <c r="N24" s="339">
        <f t="shared" si="2"/>
        <v>0</v>
      </c>
    </row>
    <row r="25" spans="1:17" ht="47.25" x14ac:dyDescent="0.2">
      <c r="A25" s="320">
        <v>9</v>
      </c>
      <c r="B25" s="326" t="s">
        <v>327</v>
      </c>
      <c r="C25" s="327"/>
      <c r="D25" s="327"/>
      <c r="E25" s="327"/>
      <c r="F25" s="327"/>
      <c r="G25" s="327"/>
      <c r="H25" s="327"/>
      <c r="I25" s="327"/>
      <c r="J25" s="327"/>
      <c r="K25" s="327"/>
      <c r="L25" s="327"/>
      <c r="M25" s="327"/>
      <c r="N25" s="328"/>
    </row>
    <row r="26" spans="1:17" ht="24" customHeight="1" x14ac:dyDescent="0.2">
      <c r="A26" s="320">
        <v>10</v>
      </c>
      <c r="B26" s="329" t="s">
        <v>328</v>
      </c>
      <c r="C26" s="334"/>
      <c r="D26" s="246">
        <f>SUM(E26:N26)</f>
        <v>0</v>
      </c>
      <c r="E26" s="141"/>
      <c r="F26" s="141"/>
      <c r="G26" s="141"/>
      <c r="H26" s="141"/>
      <c r="I26" s="141"/>
      <c r="J26" s="141"/>
      <c r="K26" s="141"/>
      <c r="L26" s="141"/>
      <c r="M26" s="141"/>
      <c r="N26" s="335"/>
      <c r="Q26" s="163"/>
    </row>
    <row r="27" spans="1:17" ht="21.75" customHeight="1" x14ac:dyDescent="0.2">
      <c r="A27" s="320">
        <v>11</v>
      </c>
      <c r="B27" s="329" t="s">
        <v>329</v>
      </c>
      <c r="C27" s="334"/>
      <c r="D27" s="246">
        <f>SUM(E27:N27)</f>
        <v>0</v>
      </c>
      <c r="E27" s="141"/>
      <c r="F27" s="141"/>
      <c r="G27" s="141"/>
      <c r="H27" s="141"/>
      <c r="I27" s="141"/>
      <c r="J27" s="141"/>
      <c r="K27" s="141"/>
      <c r="L27" s="141"/>
      <c r="M27" s="141"/>
      <c r="N27" s="335"/>
      <c r="Q27" s="163"/>
    </row>
    <row r="28" spans="1:17" ht="21.75" customHeight="1" x14ac:dyDescent="0.2">
      <c r="A28" s="320">
        <v>12</v>
      </c>
      <c r="B28" s="329" t="s">
        <v>330</v>
      </c>
      <c r="C28" s="334"/>
      <c r="D28" s="246">
        <f>SUM(E28:N28)</f>
        <v>0</v>
      </c>
      <c r="E28" s="141"/>
      <c r="F28" s="141"/>
      <c r="G28" s="141"/>
      <c r="H28" s="141"/>
      <c r="I28" s="141"/>
      <c r="J28" s="141"/>
      <c r="K28" s="141"/>
      <c r="L28" s="141"/>
      <c r="M28" s="141"/>
      <c r="N28" s="335"/>
      <c r="Q28" s="163"/>
    </row>
    <row r="29" spans="1:17" ht="21.75" customHeight="1" x14ac:dyDescent="0.2">
      <c r="A29" s="320">
        <v>13</v>
      </c>
      <c r="B29" s="329" t="s">
        <v>331</v>
      </c>
      <c r="C29" s="334"/>
      <c r="D29" s="246">
        <f>SUM(E29:N29)</f>
        <v>0</v>
      </c>
      <c r="E29" s="141"/>
      <c r="F29" s="141"/>
      <c r="G29" s="141"/>
      <c r="H29" s="141"/>
      <c r="I29" s="141"/>
      <c r="J29" s="141"/>
      <c r="K29" s="141"/>
      <c r="L29" s="141"/>
      <c r="M29" s="141"/>
      <c r="N29" s="335"/>
      <c r="Q29" s="163"/>
    </row>
    <row r="30" spans="1:17" ht="21.75" customHeight="1" x14ac:dyDescent="0.2">
      <c r="A30" s="320">
        <v>14</v>
      </c>
      <c r="B30" s="340" t="s">
        <v>332</v>
      </c>
      <c r="C30" s="327"/>
      <c r="D30" s="341"/>
      <c r="E30" s="341"/>
      <c r="F30" s="341"/>
      <c r="G30" s="341"/>
      <c r="H30" s="341"/>
      <c r="I30" s="341"/>
      <c r="J30" s="341"/>
      <c r="K30" s="341"/>
      <c r="L30" s="341"/>
      <c r="M30" s="341"/>
      <c r="N30" s="342"/>
      <c r="Q30" s="163"/>
    </row>
    <row r="31" spans="1:17" ht="21.75" customHeight="1" x14ac:dyDescent="0.2">
      <c r="A31" s="320">
        <v>15</v>
      </c>
      <c r="B31" s="329" t="s">
        <v>333</v>
      </c>
      <c r="C31" s="334"/>
      <c r="D31" s="246">
        <f>SUM(E31:N31)</f>
        <v>0</v>
      </c>
      <c r="E31" s="141"/>
      <c r="F31" s="141"/>
      <c r="G31" s="141"/>
      <c r="H31" s="141"/>
      <c r="I31" s="141"/>
      <c r="J31" s="141"/>
      <c r="K31" s="141"/>
      <c r="L31" s="141"/>
      <c r="M31" s="141"/>
      <c r="N31" s="335"/>
      <c r="Q31" s="163"/>
    </row>
    <row r="32" spans="1:17" ht="21.75" customHeight="1" x14ac:dyDescent="0.2">
      <c r="A32" s="320">
        <v>16</v>
      </c>
      <c r="B32" s="329" t="s">
        <v>334</v>
      </c>
      <c r="C32" s="334"/>
      <c r="D32" s="246">
        <f>SUM(E32:N32)</f>
        <v>0</v>
      </c>
      <c r="E32" s="141"/>
      <c r="F32" s="141"/>
      <c r="G32" s="141"/>
      <c r="H32" s="141"/>
      <c r="I32" s="141"/>
      <c r="J32" s="141"/>
      <c r="K32" s="141"/>
      <c r="L32" s="141"/>
      <c r="M32" s="141"/>
      <c r="N32" s="335"/>
      <c r="Q32" s="163"/>
    </row>
    <row r="33" spans="1:17" ht="21.75" customHeight="1" x14ac:dyDescent="0.2">
      <c r="A33" s="320">
        <v>17</v>
      </c>
      <c r="B33" s="337" t="s">
        <v>335</v>
      </c>
      <c r="C33" s="334"/>
      <c r="D33" s="246">
        <f>SUM(E33:N33)</f>
        <v>0</v>
      </c>
      <c r="E33" s="150">
        <f t="shared" ref="E33:N33" si="3">SUM(E26:E32)</f>
        <v>0</v>
      </c>
      <c r="F33" s="150">
        <f t="shared" si="3"/>
        <v>0</v>
      </c>
      <c r="G33" s="150">
        <f t="shared" si="3"/>
        <v>0</v>
      </c>
      <c r="H33" s="150">
        <f t="shared" si="3"/>
        <v>0</v>
      </c>
      <c r="I33" s="150">
        <f t="shared" si="3"/>
        <v>0</v>
      </c>
      <c r="J33" s="150">
        <f t="shared" si="3"/>
        <v>0</v>
      </c>
      <c r="K33" s="150">
        <f t="shared" si="3"/>
        <v>0</v>
      </c>
      <c r="L33" s="150">
        <f t="shared" si="3"/>
        <v>0</v>
      </c>
      <c r="M33" s="150">
        <f t="shared" si="3"/>
        <v>0</v>
      </c>
      <c r="N33" s="228">
        <f t="shared" si="3"/>
        <v>0</v>
      </c>
      <c r="Q33" s="163"/>
    </row>
    <row r="34" spans="1:17" ht="21.75" customHeight="1" x14ac:dyDescent="0.2">
      <c r="A34" s="320">
        <v>18</v>
      </c>
      <c r="B34" s="321" t="s">
        <v>326</v>
      </c>
      <c r="C34" s="334"/>
      <c r="D34" s="338">
        <f>ROUND(SUM(E34:N34),4)</f>
        <v>0</v>
      </c>
      <c r="E34" s="338">
        <f t="shared" ref="E34:N34" si="4">IF(E33=0,0,ROUND(E33/$D$33,8))</f>
        <v>0</v>
      </c>
      <c r="F34" s="338">
        <f t="shared" si="4"/>
        <v>0</v>
      </c>
      <c r="G34" s="338">
        <f t="shared" si="4"/>
        <v>0</v>
      </c>
      <c r="H34" s="338">
        <f t="shared" si="4"/>
        <v>0</v>
      </c>
      <c r="I34" s="338">
        <f t="shared" si="4"/>
        <v>0</v>
      </c>
      <c r="J34" s="338">
        <f t="shared" si="4"/>
        <v>0</v>
      </c>
      <c r="K34" s="338">
        <f t="shared" si="4"/>
        <v>0</v>
      </c>
      <c r="L34" s="338">
        <f t="shared" si="4"/>
        <v>0</v>
      </c>
      <c r="M34" s="338">
        <f t="shared" si="4"/>
        <v>0</v>
      </c>
      <c r="N34" s="339">
        <f t="shared" si="4"/>
        <v>0</v>
      </c>
      <c r="Q34" s="163"/>
    </row>
    <row r="35" spans="1:17" ht="31.5" x14ac:dyDescent="0.2">
      <c r="A35" s="320">
        <v>19</v>
      </c>
      <c r="B35" s="337" t="s">
        <v>336</v>
      </c>
      <c r="C35" s="334"/>
      <c r="D35" s="246">
        <f>SUM(E35:N35)</f>
        <v>0</v>
      </c>
      <c r="E35" s="150">
        <f t="shared" ref="E35:N35" si="5">E33+E23</f>
        <v>0</v>
      </c>
      <c r="F35" s="150">
        <f t="shared" si="5"/>
        <v>0</v>
      </c>
      <c r="G35" s="150">
        <f t="shared" si="5"/>
        <v>0</v>
      </c>
      <c r="H35" s="150">
        <f t="shared" si="5"/>
        <v>0</v>
      </c>
      <c r="I35" s="150">
        <f t="shared" si="5"/>
        <v>0</v>
      </c>
      <c r="J35" s="150">
        <f t="shared" si="5"/>
        <v>0</v>
      </c>
      <c r="K35" s="150">
        <f t="shared" si="5"/>
        <v>0</v>
      </c>
      <c r="L35" s="150">
        <f t="shared" si="5"/>
        <v>0</v>
      </c>
      <c r="M35" s="150">
        <f t="shared" si="5"/>
        <v>0</v>
      </c>
      <c r="N35" s="228">
        <f t="shared" si="5"/>
        <v>0</v>
      </c>
      <c r="Q35" s="163"/>
    </row>
    <row r="36" spans="1:17" ht="21.75" customHeight="1" x14ac:dyDescent="0.2">
      <c r="A36" s="320">
        <v>20</v>
      </c>
      <c r="B36" s="337" t="s">
        <v>337</v>
      </c>
      <c r="C36" s="338" t="e">
        <f>$D$23/$D$35</f>
        <v>#DIV/0!</v>
      </c>
      <c r="D36" s="246" t="e">
        <f>SUM(E36:N36)</f>
        <v>#DIV/0!</v>
      </c>
      <c r="E36" s="150" t="e">
        <f t="shared" ref="E36:N36" si="6">$C$38*$C$36*E24</f>
        <v>#DIV/0!</v>
      </c>
      <c r="F36" s="150" t="e">
        <f t="shared" si="6"/>
        <v>#DIV/0!</v>
      </c>
      <c r="G36" s="150" t="e">
        <f t="shared" si="6"/>
        <v>#DIV/0!</v>
      </c>
      <c r="H36" s="150" t="e">
        <f t="shared" si="6"/>
        <v>#DIV/0!</v>
      </c>
      <c r="I36" s="150" t="e">
        <f t="shared" si="6"/>
        <v>#DIV/0!</v>
      </c>
      <c r="J36" s="150" t="e">
        <f t="shared" si="6"/>
        <v>#DIV/0!</v>
      </c>
      <c r="K36" s="150" t="e">
        <f t="shared" si="6"/>
        <v>#DIV/0!</v>
      </c>
      <c r="L36" s="150" t="e">
        <f t="shared" si="6"/>
        <v>#DIV/0!</v>
      </c>
      <c r="M36" s="150" t="e">
        <f t="shared" si="6"/>
        <v>#DIV/0!</v>
      </c>
      <c r="N36" s="228" t="e">
        <f t="shared" si="6"/>
        <v>#DIV/0!</v>
      </c>
      <c r="Q36" s="163"/>
    </row>
    <row r="37" spans="1:17" ht="21.75" customHeight="1" x14ac:dyDescent="0.2">
      <c r="A37" s="320">
        <v>21</v>
      </c>
      <c r="B37" s="337" t="s">
        <v>338</v>
      </c>
      <c r="C37" s="338" t="e">
        <f>$D$33/$D$35</f>
        <v>#DIV/0!</v>
      </c>
      <c r="D37" s="246" t="e">
        <f>SUM(E37:N37)</f>
        <v>#DIV/0!</v>
      </c>
      <c r="E37" s="150" t="e">
        <f t="shared" ref="E37:N37" si="7">$C$38*$C$37*E34</f>
        <v>#DIV/0!</v>
      </c>
      <c r="F37" s="150" t="e">
        <f t="shared" si="7"/>
        <v>#DIV/0!</v>
      </c>
      <c r="G37" s="150" t="e">
        <f t="shared" si="7"/>
        <v>#DIV/0!</v>
      </c>
      <c r="H37" s="150" t="e">
        <f t="shared" si="7"/>
        <v>#DIV/0!</v>
      </c>
      <c r="I37" s="150" t="e">
        <f t="shared" si="7"/>
        <v>#DIV/0!</v>
      </c>
      <c r="J37" s="150" t="e">
        <f t="shared" si="7"/>
        <v>#DIV/0!</v>
      </c>
      <c r="K37" s="150" t="e">
        <f t="shared" si="7"/>
        <v>#DIV/0!</v>
      </c>
      <c r="L37" s="150" t="e">
        <f t="shared" si="7"/>
        <v>#DIV/0!</v>
      </c>
      <c r="M37" s="150" t="e">
        <f t="shared" si="7"/>
        <v>#DIV/0!</v>
      </c>
      <c r="N37" s="228" t="e">
        <f t="shared" si="7"/>
        <v>#DIV/0!</v>
      </c>
      <c r="Q37" s="163"/>
    </row>
    <row r="38" spans="1:17" ht="21.75" customHeight="1" x14ac:dyDescent="0.2">
      <c r="A38" s="320">
        <v>22</v>
      </c>
      <c r="B38" s="343" t="s">
        <v>339</v>
      </c>
      <c r="C38" s="344">
        <f>'HIPA-01'!D18</f>
        <v>0</v>
      </c>
      <c r="D38" s="345">
        <f>IF('HIPA-01'!C22="NINCS MEGOSZTÁS",'HIPA-05'!C38,SUM(E38:N38))</f>
        <v>0</v>
      </c>
      <c r="E38" s="344">
        <f>IF('HIPA-01'!$C$22="NINCS MEGOSZTÁS",0,SUM(E36:E37))</f>
        <v>0</v>
      </c>
      <c r="F38" s="344">
        <f>IF('HIPA-01'!$C$22="NINCS MEGOSZTÁS",0,SUM(F36:F37))</f>
        <v>0</v>
      </c>
      <c r="G38" s="344">
        <f>IF('HIPA-01'!$C$22="NINCS MEGOSZTÁS",0,SUM(G36:G37))</f>
        <v>0</v>
      </c>
      <c r="H38" s="344">
        <f>IF('HIPA-01'!$C$22="NINCS MEGOSZTÁS",0,SUM(H36:H37))</f>
        <v>0</v>
      </c>
      <c r="I38" s="344">
        <f>IF('HIPA-01'!$C$22="NINCS MEGOSZTÁS",0,SUM(I36:I37))</f>
        <v>0</v>
      </c>
      <c r="J38" s="344">
        <f>IF('HIPA-01'!$C$22="NINCS MEGOSZTÁS",0,SUM(J36:J37))</f>
        <v>0</v>
      </c>
      <c r="K38" s="344">
        <f>IF('HIPA-01'!$C$22="NINCS MEGOSZTÁS",0,SUM(K36:K37))</f>
        <v>0</v>
      </c>
      <c r="L38" s="344">
        <f>IF('HIPA-01'!$C$22="NINCS MEGOSZTÁS",0,SUM(L36:L37))</f>
        <v>0</v>
      </c>
      <c r="M38" s="344">
        <f>IF('HIPA-01'!$C$22="NINCS MEGOSZTÁS",0,SUM(M36:M37))</f>
        <v>0</v>
      </c>
      <c r="N38" s="346">
        <f>IF('HIPA-01'!$C$22="NINCS MEGOSZTÁS",0,SUM(N36:N37))</f>
        <v>0</v>
      </c>
    </row>
    <row r="39" spans="1:17" ht="25.5" hidden="1" x14ac:dyDescent="0.2">
      <c r="A39" s="320">
        <v>23</v>
      </c>
      <c r="B39" s="329" t="s">
        <v>340</v>
      </c>
      <c r="C39" s="334"/>
      <c r="D39" s="246">
        <f>SUM(E39:N39)</f>
        <v>0</v>
      </c>
      <c r="E39" s="141"/>
      <c r="F39" s="141"/>
      <c r="G39" s="141"/>
      <c r="H39" s="141"/>
      <c r="I39" s="141"/>
      <c r="J39" s="141"/>
      <c r="K39" s="141"/>
      <c r="L39" s="141"/>
      <c r="M39" s="141"/>
      <c r="N39" s="335"/>
      <c r="O39" s="87" t="s">
        <v>341</v>
      </c>
      <c r="Q39" s="163"/>
    </row>
    <row r="40" spans="1:17" ht="25.5" hidden="1" x14ac:dyDescent="0.2">
      <c r="A40" s="320">
        <v>24</v>
      </c>
      <c r="B40" s="329" t="s">
        <v>342</v>
      </c>
      <c r="C40" s="334"/>
      <c r="D40" s="246">
        <f>SUM(E40:N40)</f>
        <v>0</v>
      </c>
      <c r="E40" s="141"/>
      <c r="F40" s="141"/>
      <c r="G40" s="141"/>
      <c r="H40" s="141"/>
      <c r="I40" s="141"/>
      <c r="J40" s="141"/>
      <c r="K40" s="141"/>
      <c r="L40" s="141"/>
      <c r="M40" s="141"/>
      <c r="N40" s="335"/>
      <c r="O40" s="87" t="s">
        <v>341</v>
      </c>
      <c r="Q40" s="163"/>
    </row>
    <row r="41" spans="1:17" ht="21.75" customHeight="1" x14ac:dyDescent="0.2">
      <c r="A41" s="320">
        <v>25</v>
      </c>
      <c r="B41" s="329" t="s">
        <v>343</v>
      </c>
      <c r="C41" s="334"/>
      <c r="D41" s="246">
        <f>SUM(E41:N41)</f>
        <v>0</v>
      </c>
      <c r="E41" s="141"/>
      <c r="F41" s="141"/>
      <c r="G41" s="141"/>
      <c r="H41" s="141"/>
      <c r="I41" s="141"/>
      <c r="J41" s="141"/>
      <c r="K41" s="141"/>
      <c r="L41" s="141"/>
      <c r="M41" s="141"/>
      <c r="N41" s="335"/>
      <c r="Q41" s="163"/>
    </row>
    <row r="42" spans="1:17" ht="21.75" customHeight="1" x14ac:dyDescent="0.2">
      <c r="A42" s="320">
        <v>26</v>
      </c>
      <c r="B42" s="329" t="s">
        <v>258</v>
      </c>
      <c r="C42" s="334"/>
      <c r="D42" s="347">
        <f>IF('HIPA-01'!C22="NINCS MEGOSZTÁS",'HIPA-05'!E42,SUM((E38*E42)+(F38*F42)+(G38*G42)+(H38*H42)+(I38*I42)+(J38*J42)+(K38*K42)+(L38*L42)+(M38*M42)+(N38*N42))/D38)</f>
        <v>0.02</v>
      </c>
      <c r="E42" s="348">
        <v>0.02</v>
      </c>
      <c r="F42" s="348">
        <v>0.02</v>
      </c>
      <c r="G42" s="348">
        <v>0.02</v>
      </c>
      <c r="H42" s="348">
        <v>0.02</v>
      </c>
      <c r="I42" s="348">
        <v>0.02</v>
      </c>
      <c r="J42" s="348">
        <v>0.02</v>
      </c>
      <c r="K42" s="348">
        <v>0.02</v>
      </c>
      <c r="L42" s="348">
        <v>0.02</v>
      </c>
      <c r="M42" s="348">
        <v>0.02</v>
      </c>
      <c r="N42" s="349">
        <v>0.02</v>
      </c>
      <c r="Q42" s="163"/>
    </row>
    <row r="43" spans="1:17" ht="21.75" customHeight="1" x14ac:dyDescent="0.2">
      <c r="A43" s="320">
        <v>27</v>
      </c>
      <c r="B43" s="187" t="s">
        <v>145</v>
      </c>
      <c r="C43" s="194"/>
      <c r="D43" s="246">
        <f>SUM(E43:N43)</f>
        <v>0</v>
      </c>
      <c r="E43" s="141"/>
      <c r="F43" s="141"/>
      <c r="G43" s="141"/>
      <c r="H43" s="141"/>
      <c r="I43" s="141"/>
      <c r="J43" s="141"/>
      <c r="K43" s="141"/>
      <c r="L43" s="141"/>
      <c r="M43" s="141"/>
      <c r="N43" s="335"/>
    </row>
    <row r="44" spans="1:17" ht="51" x14ac:dyDescent="0.2">
      <c r="A44" s="320">
        <v>28</v>
      </c>
      <c r="B44" s="187" t="s">
        <v>344</v>
      </c>
      <c r="C44" s="194"/>
      <c r="D44" s="350"/>
      <c r="E44" s="151"/>
      <c r="F44" s="151"/>
      <c r="G44" s="151"/>
      <c r="H44" s="151"/>
      <c r="I44" s="151"/>
      <c r="J44" s="151"/>
      <c r="K44" s="151"/>
      <c r="L44" s="151"/>
      <c r="M44" s="151"/>
      <c r="N44" s="351"/>
    </row>
    <row r="45" spans="1:17" ht="21.75" customHeight="1" x14ac:dyDescent="0.2">
      <c r="A45" s="320">
        <v>29</v>
      </c>
      <c r="B45" s="187" t="s">
        <v>345</v>
      </c>
      <c r="C45" s="194"/>
      <c r="D45" s="336"/>
      <c r="E45" s="151"/>
      <c r="F45" s="151"/>
      <c r="G45" s="151"/>
      <c r="H45" s="151"/>
      <c r="I45" s="151"/>
      <c r="J45" s="151"/>
      <c r="K45" s="151"/>
      <c r="L45" s="151"/>
      <c r="M45" s="151"/>
      <c r="N45" s="351"/>
    </row>
    <row r="46" spans="1:17" ht="40.5" customHeight="1" x14ac:dyDescent="0.2">
      <c r="A46" s="320">
        <v>30</v>
      </c>
      <c r="B46" s="187" t="s">
        <v>346</v>
      </c>
      <c r="C46" s="194"/>
      <c r="D46" s="352"/>
      <c r="E46" s="151"/>
      <c r="F46" s="151"/>
      <c r="G46" s="151"/>
      <c r="H46" s="151"/>
      <c r="I46" s="151"/>
      <c r="J46" s="151"/>
      <c r="K46" s="151"/>
      <c r="L46" s="151"/>
      <c r="M46" s="151"/>
      <c r="N46" s="351"/>
    </row>
    <row r="47" spans="1:17" ht="52.5" customHeight="1" x14ac:dyDescent="0.2">
      <c r="A47" s="320">
        <v>31</v>
      </c>
      <c r="B47" s="187" t="s">
        <v>347</v>
      </c>
      <c r="C47" s="293"/>
      <c r="D47" s="350">
        <f>SUM(E47:N47)</f>
        <v>0</v>
      </c>
      <c r="E47" s="151"/>
      <c r="F47" s="151"/>
      <c r="G47" s="151"/>
      <c r="H47" s="151"/>
      <c r="I47" s="151"/>
      <c r="J47" s="151"/>
      <c r="K47" s="151"/>
      <c r="L47" s="151"/>
      <c r="M47" s="151"/>
      <c r="N47" s="351"/>
    </row>
    <row r="48" spans="1:17" ht="25.5" customHeight="1" x14ac:dyDescent="0.2">
      <c r="A48" s="320">
        <v>32</v>
      </c>
      <c r="B48" s="204" t="s">
        <v>348</v>
      </c>
      <c r="C48" s="353"/>
      <c r="D48" s="150" t="e">
        <f>SUM(E48:N48)</f>
        <v>#DIV/0!</v>
      </c>
      <c r="E48" s="154">
        <f>IF(E38=0,D45*7.5%,($D45*7.5%)*E38/$D38)</f>
        <v>0</v>
      </c>
      <c r="F48" s="154" t="e">
        <f t="shared" ref="F48:N48" si="8">($D45*7.5%)*F38/$D38</f>
        <v>#DIV/0!</v>
      </c>
      <c r="G48" s="154" t="e">
        <f t="shared" si="8"/>
        <v>#DIV/0!</v>
      </c>
      <c r="H48" s="154" t="e">
        <f t="shared" si="8"/>
        <v>#DIV/0!</v>
      </c>
      <c r="I48" s="154" t="e">
        <f t="shared" si="8"/>
        <v>#DIV/0!</v>
      </c>
      <c r="J48" s="154" t="e">
        <f t="shared" si="8"/>
        <v>#DIV/0!</v>
      </c>
      <c r="K48" s="154" t="e">
        <f t="shared" si="8"/>
        <v>#DIV/0!</v>
      </c>
      <c r="L48" s="154" t="e">
        <f t="shared" si="8"/>
        <v>#DIV/0!</v>
      </c>
      <c r="M48" s="154" t="e">
        <f t="shared" si="8"/>
        <v>#DIV/0!</v>
      </c>
      <c r="N48" s="283" t="e">
        <f t="shared" si="8"/>
        <v>#DIV/0!</v>
      </c>
    </row>
    <row r="49" spans="1:17" ht="39.75" customHeight="1" x14ac:dyDescent="0.2">
      <c r="A49" s="354">
        <v>33</v>
      </c>
      <c r="B49" s="355" t="s">
        <v>151</v>
      </c>
      <c r="C49" s="205"/>
      <c r="D49" s="344" t="e">
        <f>SUM(E49:N49)</f>
        <v>#DIV/0!</v>
      </c>
      <c r="E49" s="356">
        <f>IF(E38=0,D46*10%,($D46*10%)*E38/$D38)</f>
        <v>0</v>
      </c>
      <c r="F49" s="356" t="e">
        <f t="shared" ref="F49:N49" si="9">($D46*10%)*F38/$D38</f>
        <v>#DIV/0!</v>
      </c>
      <c r="G49" s="356" t="e">
        <f t="shared" si="9"/>
        <v>#DIV/0!</v>
      </c>
      <c r="H49" s="356" t="e">
        <f t="shared" si="9"/>
        <v>#DIV/0!</v>
      </c>
      <c r="I49" s="356" t="e">
        <f t="shared" si="9"/>
        <v>#DIV/0!</v>
      </c>
      <c r="J49" s="356" t="e">
        <f t="shared" si="9"/>
        <v>#DIV/0!</v>
      </c>
      <c r="K49" s="356" t="e">
        <f t="shared" si="9"/>
        <v>#DIV/0!</v>
      </c>
      <c r="L49" s="356" t="e">
        <f t="shared" si="9"/>
        <v>#DIV/0!</v>
      </c>
      <c r="M49" s="356" t="e">
        <f t="shared" si="9"/>
        <v>#DIV/0!</v>
      </c>
      <c r="N49" s="357" t="e">
        <f t="shared" si="9"/>
        <v>#DIV/0!</v>
      </c>
    </row>
    <row r="50" spans="1:17" ht="21.75" customHeight="1" x14ac:dyDescent="0.2">
      <c r="A50" s="358">
        <v>34</v>
      </c>
      <c r="B50" s="359" t="s">
        <v>349</v>
      </c>
      <c r="C50" s="360"/>
      <c r="D50" s="361"/>
      <c r="E50" s="362"/>
      <c r="F50" s="362"/>
      <c r="G50" s="362"/>
      <c r="H50" s="362"/>
      <c r="I50" s="362"/>
      <c r="J50" s="362"/>
      <c r="K50" s="362"/>
      <c r="L50" s="362"/>
      <c r="M50" s="362"/>
      <c r="N50" s="363"/>
    </row>
    <row r="51" spans="1:17" ht="21.75" customHeight="1" x14ac:dyDescent="0.2">
      <c r="A51" s="138">
        <v>35</v>
      </c>
      <c r="B51" s="364" t="s">
        <v>167</v>
      </c>
      <c r="C51" s="365"/>
      <c r="D51" s="366">
        <f>Alapa!C11</f>
        <v>0</v>
      </c>
      <c r="E51" s="367"/>
      <c r="F51" s="367"/>
      <c r="G51" s="367"/>
      <c r="H51" s="367"/>
      <c r="I51" s="367"/>
      <c r="J51" s="367"/>
      <c r="K51" s="367"/>
      <c r="L51" s="367"/>
      <c r="M51" s="367"/>
      <c r="N51" s="368"/>
    </row>
    <row r="52" spans="1:17" ht="21.75" customHeight="1" x14ac:dyDescent="0.2">
      <c r="A52" s="138">
        <v>36</v>
      </c>
      <c r="B52" s="364" t="s">
        <v>168</v>
      </c>
      <c r="C52" s="369"/>
      <c r="D52" s="370">
        <f>V2+151</f>
        <v>151</v>
      </c>
      <c r="E52" s="367"/>
      <c r="F52" s="367"/>
      <c r="G52" s="367"/>
      <c r="H52" s="367"/>
      <c r="I52" s="367"/>
      <c r="J52" s="367"/>
      <c r="K52" s="367"/>
      <c r="L52" s="367"/>
      <c r="M52" s="367"/>
      <c r="N52" s="368"/>
    </row>
    <row r="53" spans="1:17" ht="21.75" customHeight="1" x14ac:dyDescent="0.2">
      <c r="A53" s="138">
        <v>37</v>
      </c>
      <c r="B53" s="364" t="s">
        <v>350</v>
      </c>
      <c r="C53" s="369"/>
      <c r="D53" s="246">
        <f>SUM(E53:N53)</f>
        <v>0</v>
      </c>
      <c r="E53" s="141"/>
      <c r="F53" s="141"/>
      <c r="G53" s="141"/>
      <c r="H53" s="141"/>
      <c r="I53" s="141"/>
      <c r="J53" s="141"/>
      <c r="K53" s="141"/>
      <c r="L53" s="141"/>
      <c r="M53" s="141"/>
      <c r="N53" s="335"/>
    </row>
    <row r="54" spans="1:17" ht="21.75" customHeight="1" x14ac:dyDescent="0.2">
      <c r="A54" s="138">
        <v>38</v>
      </c>
      <c r="B54" s="364" t="s">
        <v>351</v>
      </c>
      <c r="C54" s="369"/>
      <c r="D54" s="246">
        <f>SUM(E54:N54)</f>
        <v>0</v>
      </c>
      <c r="E54" s="141"/>
      <c r="F54" s="141"/>
      <c r="G54" s="141"/>
      <c r="H54" s="141"/>
      <c r="I54" s="141"/>
      <c r="J54" s="141"/>
      <c r="K54" s="141"/>
      <c r="L54" s="141"/>
      <c r="M54" s="141"/>
      <c r="N54" s="335"/>
    </row>
    <row r="55" spans="1:17" ht="21.75" customHeight="1" x14ac:dyDescent="0.2">
      <c r="A55" s="138">
        <v>39</v>
      </c>
      <c r="B55" s="364" t="s">
        <v>352</v>
      </c>
      <c r="C55" s="369"/>
      <c r="D55" s="246">
        <f>SUM(E55:N55)</f>
        <v>0</v>
      </c>
      <c r="E55" s="154">
        <f t="shared" ref="E55:N55" si="10">SUM(E53:E54)</f>
        <v>0</v>
      </c>
      <c r="F55" s="154">
        <f t="shared" si="10"/>
        <v>0</v>
      </c>
      <c r="G55" s="154">
        <f t="shared" si="10"/>
        <v>0</v>
      </c>
      <c r="H55" s="154">
        <f t="shared" si="10"/>
        <v>0</v>
      </c>
      <c r="I55" s="154">
        <f t="shared" si="10"/>
        <v>0</v>
      </c>
      <c r="J55" s="154">
        <f t="shared" si="10"/>
        <v>0</v>
      </c>
      <c r="K55" s="154">
        <f t="shared" si="10"/>
        <v>0</v>
      </c>
      <c r="L55" s="154">
        <f t="shared" si="10"/>
        <v>0</v>
      </c>
      <c r="M55" s="154">
        <f t="shared" si="10"/>
        <v>0</v>
      </c>
      <c r="N55" s="283">
        <f t="shared" si="10"/>
        <v>0</v>
      </c>
      <c r="O55" s="161" t="s">
        <v>353</v>
      </c>
      <c r="Q55" s="163"/>
    </row>
    <row r="56" spans="1:17" ht="25.5" customHeight="1" x14ac:dyDescent="0.2">
      <c r="A56" s="371">
        <v>40</v>
      </c>
      <c r="B56" s="372" t="s">
        <v>354</v>
      </c>
      <c r="C56" s="373"/>
      <c r="D56" s="374">
        <f>SUM(E56:N56)</f>
        <v>0</v>
      </c>
      <c r="E56" s="375"/>
      <c r="F56" s="375"/>
      <c r="G56" s="375"/>
      <c r="H56" s="375"/>
      <c r="I56" s="375"/>
      <c r="J56" s="375"/>
      <c r="K56" s="375"/>
      <c r="L56" s="375"/>
      <c r="M56" s="375"/>
      <c r="N56" s="376"/>
      <c r="Q56" s="163"/>
    </row>
    <row r="57" spans="1:17" ht="25.5" customHeight="1" x14ac:dyDescent="0.2">
      <c r="B57" s="288" t="s">
        <v>355</v>
      </c>
      <c r="Q57" s="163"/>
    </row>
    <row r="58" spans="1:17" ht="38.25" x14ac:dyDescent="0.2">
      <c r="B58" s="377" t="s">
        <v>356</v>
      </c>
      <c r="Q58" s="163"/>
    </row>
    <row r="59" spans="1:17" x14ac:dyDescent="0.2">
      <c r="B59" s="288" t="s">
        <v>179</v>
      </c>
      <c r="Q59" s="163"/>
    </row>
    <row r="60" spans="1:17" ht="25.5" customHeight="1" x14ac:dyDescent="0.2">
      <c r="Q60" s="163"/>
    </row>
    <row r="61" spans="1:17" ht="25.5" customHeight="1" x14ac:dyDescent="0.2">
      <c r="Q61" s="163"/>
    </row>
    <row r="62" spans="1:17" ht="25.5" customHeight="1" x14ac:dyDescent="0.2">
      <c r="Q62" s="163"/>
    </row>
    <row r="63" spans="1:17" ht="25.5" customHeight="1" x14ac:dyDescent="0.2">
      <c r="Q63" s="163"/>
    </row>
    <row r="64" spans="1:17" ht="25.5" customHeight="1" x14ac:dyDescent="0.2">
      <c r="Q64" s="163"/>
    </row>
    <row r="65" spans="17:17" ht="25.5" customHeight="1" x14ac:dyDescent="0.2">
      <c r="Q65" s="163"/>
    </row>
    <row r="66" spans="17:17" ht="25.5" customHeight="1" x14ac:dyDescent="0.2">
      <c r="Q66" s="163"/>
    </row>
    <row r="67" spans="17:17" ht="25.5" customHeight="1" x14ac:dyDescent="0.2">
      <c r="Q67" s="163"/>
    </row>
    <row r="68" spans="17:17" ht="25.5" customHeight="1" x14ac:dyDescent="0.2">
      <c r="Q68" s="163"/>
    </row>
    <row r="69" spans="17:17" ht="25.5" customHeight="1" x14ac:dyDescent="0.2"/>
    <row r="70" spans="17:17" ht="25.5" customHeight="1" x14ac:dyDescent="0.2"/>
  </sheetData>
  <mergeCells count="1">
    <mergeCell ref="E13:N14"/>
  </mergeCells>
  <dataValidations count="1">
    <dataValidation type="list" allowBlank="1" showInputMessage="1" showErrorMessage="1" sqref="C13" xr:uid="{00000000-0002-0000-0700-000000000000}">
      <formula1>$S$2:$T$2</formula1>
      <formula2>0</formula2>
    </dataValidation>
  </dataValidations>
  <hyperlinks>
    <hyperlink ref="O1" location="Tartalom!A1" display="TARTALOM" xr:uid="{00000000-0004-0000-0700-000000000000}"/>
    <hyperlink ref="O55" location="'HIPA-01'!A1" display="Következő munkalap HIPA-01" xr:uid="{00000000-0004-0000-0700-000001000000}"/>
  </hyperlinks>
  <pageMargins left="0.74791666666666701" right="0.74791666666666701" top="0.51180555555555596" bottom="0.98402777777777795" header="0.511811023622047" footer="0.51180555555555596"/>
  <pageSetup paperSize="9" orientation="landscape" horizontalDpi="300" verticalDpi="300"/>
  <headerFooter>
    <oddFooter>&amp;L&amp;"Arial Narrow,Normál"&amp;8&amp;F/&amp;A&amp;C&amp;"Arial Narrow,Normál"&amp;8&amp;P/&amp;N&amp;R&amp;"Arial Narrow,Normál"&amp;8DigitAudit/AuditDok</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MJ25"/>
  <sheetViews>
    <sheetView showGridLines="0" zoomScaleNormal="100" workbookViewId="0"/>
  </sheetViews>
  <sheetFormatPr defaultColWidth="8.85546875" defaultRowHeight="12.75" x14ac:dyDescent="0.2"/>
  <cols>
    <col min="1" max="1" width="4.85546875" style="87" customWidth="1"/>
    <col min="2" max="2" width="61.7109375" style="87" customWidth="1"/>
    <col min="3" max="4" width="14.42578125" style="87" customWidth="1"/>
    <col min="5" max="15" width="14.28515625" style="87" customWidth="1"/>
    <col min="16" max="16" width="28.140625" style="87" customWidth="1"/>
    <col min="17" max="1024" width="8.85546875" style="87"/>
  </cols>
  <sheetData>
    <row r="1" spans="1:27" ht="16.5" x14ac:dyDescent="0.2">
      <c r="A1" s="88" t="s">
        <v>61</v>
      </c>
      <c r="B1" s="89"/>
      <c r="C1" s="88"/>
      <c r="D1" s="88"/>
      <c r="E1" s="88"/>
      <c r="F1" s="177"/>
      <c r="G1" s="165" t="s">
        <v>70</v>
      </c>
    </row>
    <row r="2" spans="1:27" ht="15.75" x14ac:dyDescent="0.25">
      <c r="A2" s="92"/>
      <c r="B2" s="92"/>
      <c r="C2" s="92"/>
      <c r="D2" s="92"/>
      <c r="E2" s="92"/>
      <c r="F2" s="92"/>
      <c r="G2" s="93" t="s">
        <v>72</v>
      </c>
    </row>
    <row r="3" spans="1:27" ht="16.5" x14ac:dyDescent="0.2">
      <c r="A3" s="88" t="s">
        <v>357</v>
      </c>
      <c r="B3" s="88"/>
      <c r="C3" s="92"/>
      <c r="D3" s="92"/>
      <c r="E3" s="92"/>
      <c r="F3" s="92"/>
      <c r="G3" s="94"/>
    </row>
    <row r="4" spans="1:27" ht="16.5" x14ac:dyDescent="0.3">
      <c r="A4" s="100" t="str">
        <f>CONCATENATE("Ügyfél:   ",Alapa!$C$17)</f>
        <v xml:space="preserve">Ügyfél:   </v>
      </c>
      <c r="B4" s="100"/>
      <c r="C4" s="167" t="str">
        <f>"Dátum:"</f>
        <v>Dátum:</v>
      </c>
      <c r="D4" s="98"/>
      <c r="E4" s="99"/>
      <c r="F4" s="101"/>
    </row>
    <row r="5" spans="1:27" ht="16.5" x14ac:dyDescent="0.3">
      <c r="A5" s="100" t="str">
        <f>CONCATENATE("Fordulónap: ",Alapa!$C$12)</f>
        <v xml:space="preserve">Fordulónap: </v>
      </c>
      <c r="B5" s="100"/>
      <c r="C5" s="108" t="str">
        <f>"Készítette:"</f>
        <v>Készítette:</v>
      </c>
      <c r="D5" s="103"/>
      <c r="E5" s="104" t="e">
        <f>VLOOKUP(H5,Alapa!$G$2:$H$22,2)</f>
        <v>#N/A</v>
      </c>
      <c r="F5" s="104"/>
      <c r="G5" s="105" t="s">
        <v>4</v>
      </c>
      <c r="H5" s="106">
        <v>1</v>
      </c>
    </row>
    <row r="6" spans="1:27" ht="16.5" x14ac:dyDescent="0.3">
      <c r="A6" s="107"/>
      <c r="B6" s="107"/>
      <c r="C6" s="108" t="s">
        <v>16</v>
      </c>
      <c r="D6" s="101"/>
      <c r="E6" s="101" t="str">
        <f>IF(Alapa!$H$2=0," ",Alapa!$H$2)</f>
        <v xml:space="preserve"> </v>
      </c>
      <c r="F6" s="101"/>
    </row>
    <row r="7" spans="1:27" ht="16.5" x14ac:dyDescent="0.3">
      <c r="A7" s="109" t="s">
        <v>358</v>
      </c>
      <c r="B7" s="107"/>
      <c r="C7" s="65"/>
      <c r="D7" s="65"/>
      <c r="E7" s="110"/>
      <c r="F7" s="110"/>
    </row>
    <row r="8" spans="1:27" ht="20.25" x14ac:dyDescent="0.3">
      <c r="A8" s="172" t="s">
        <v>359</v>
      </c>
      <c r="B8" s="258" t="s">
        <v>360</v>
      </c>
      <c r="C8" s="114"/>
      <c r="D8" s="114"/>
      <c r="E8" s="242"/>
      <c r="F8" s="115"/>
      <c r="G8" s="290"/>
    </row>
    <row r="9" spans="1:27" ht="16.5" x14ac:dyDescent="0.3">
      <c r="A9" s="116" t="s">
        <v>77</v>
      </c>
      <c r="B9" s="107"/>
      <c r="C9" s="117" t="s">
        <v>78</v>
      </c>
      <c r="D9" s="117"/>
      <c r="E9" s="110"/>
      <c r="F9" s="118"/>
    </row>
    <row r="10" spans="1:27" ht="16.5" x14ac:dyDescent="0.3">
      <c r="A10" s="119">
        <f>Alapa!C25</f>
        <v>0</v>
      </c>
      <c r="B10" s="120"/>
      <c r="C10" s="121">
        <f>Alapa!C17</f>
        <v>0</v>
      </c>
      <c r="D10" s="121"/>
      <c r="E10" s="243"/>
      <c r="F10" s="122"/>
    </row>
    <row r="11" spans="1:27" ht="25.5" customHeight="1" x14ac:dyDescent="0.2">
      <c r="A11" s="177"/>
      <c r="B11" s="263"/>
      <c r="C11" s="263"/>
      <c r="D11" s="263"/>
      <c r="E11" s="135"/>
      <c r="F11" s="135"/>
    </row>
    <row r="12" spans="1:27" ht="25.5" customHeight="1" x14ac:dyDescent="0.2">
      <c r="A12" s="450" t="s">
        <v>361</v>
      </c>
      <c r="B12" s="450"/>
      <c r="C12" s="450"/>
      <c r="D12" s="450"/>
      <c r="E12" s="450"/>
      <c r="F12" s="450"/>
    </row>
    <row r="13" spans="1:27" ht="25.5" customHeight="1" x14ac:dyDescent="0.2">
      <c r="A13" s="378"/>
      <c r="B13" s="379" t="s">
        <v>362</v>
      </c>
      <c r="C13" s="378"/>
      <c r="D13" s="378"/>
      <c r="E13" s="378"/>
      <c r="F13" s="378"/>
    </row>
    <row r="14" spans="1:27" ht="25.5" customHeight="1" x14ac:dyDescent="0.2">
      <c r="A14" s="378"/>
      <c r="B14" s="380" t="str">
        <f>CONCATENATE("A(z) ",C10," a 2014. évi LXXVI Tv. hatálya alá tartozik?")</f>
        <v>A(z) 0 a 2014. évi LXXVI Tv. hatálya alá tartozik?</v>
      </c>
      <c r="C14" s="128" t="s">
        <v>71</v>
      </c>
      <c r="D14" s="378"/>
      <c r="E14" s="378"/>
      <c r="F14" s="378"/>
      <c r="AA14" s="87" t="s">
        <v>71</v>
      </c>
    </row>
    <row r="15" spans="1:27" ht="24" customHeight="1" x14ac:dyDescent="0.2">
      <c r="A15" s="378"/>
      <c r="B15" s="378"/>
      <c r="C15" s="378"/>
      <c r="D15" s="378"/>
      <c r="E15" s="381" t="s">
        <v>119</v>
      </c>
      <c r="F15" s="381"/>
      <c r="AA15" s="87" t="s">
        <v>73</v>
      </c>
    </row>
    <row r="16" spans="1:27" ht="25.5" x14ac:dyDescent="0.2">
      <c r="A16" s="181"/>
      <c r="B16" s="182" t="s">
        <v>363</v>
      </c>
      <c r="C16" s="184">
        <f>'HIPA-01'!F11</f>
        <v>0</v>
      </c>
      <c r="D16" s="184" t="s">
        <v>364</v>
      </c>
      <c r="E16" s="451" t="str">
        <f>'HIPA-01'!E12</f>
        <v>Megjegyzés/Referencia</v>
      </c>
      <c r="F16" s="451"/>
    </row>
    <row r="17" spans="1:6" ht="24" customHeight="1" x14ac:dyDescent="0.2">
      <c r="A17" s="382">
        <v>1</v>
      </c>
      <c r="B17" s="187" t="s">
        <v>365</v>
      </c>
      <c r="C17" s="188" t="s">
        <v>366</v>
      </c>
      <c r="D17" s="191">
        <f>IF($C$14="IGEN",'HIPA-01'!D18,0)</f>
        <v>0</v>
      </c>
      <c r="E17" s="452"/>
      <c r="F17" s="452"/>
    </row>
    <row r="18" spans="1:6" ht="25.5" customHeight="1" x14ac:dyDescent="0.2">
      <c r="A18" s="382">
        <v>2</v>
      </c>
      <c r="B18" s="187" t="s">
        <v>367</v>
      </c>
      <c r="C18" s="194"/>
      <c r="D18" s="152"/>
      <c r="E18" s="452"/>
      <c r="F18" s="452"/>
    </row>
    <row r="19" spans="1:6" ht="25.5" customHeight="1" x14ac:dyDescent="0.2">
      <c r="A19" s="382">
        <v>3</v>
      </c>
      <c r="B19" s="187" t="s">
        <v>368</v>
      </c>
      <c r="C19" s="194"/>
      <c r="D19" s="191">
        <f>D17-D18</f>
        <v>0</v>
      </c>
      <c r="E19" s="452"/>
      <c r="F19" s="452"/>
    </row>
    <row r="20" spans="1:6" ht="25.5" customHeight="1" x14ac:dyDescent="0.2">
      <c r="A20" s="383">
        <v>4</v>
      </c>
      <c r="B20" s="209" t="s">
        <v>369</v>
      </c>
      <c r="C20" s="384">
        <v>3.0000000000000001E-3</v>
      </c>
      <c r="D20" s="159">
        <f>D19*$C20</f>
        <v>0</v>
      </c>
      <c r="E20" s="453"/>
      <c r="F20" s="453"/>
    </row>
    <row r="25" spans="1:6" ht="51" customHeight="1" x14ac:dyDescent="0.2"/>
  </sheetData>
  <mergeCells count="6">
    <mergeCell ref="E20:F20"/>
    <mergeCell ref="A12:F12"/>
    <mergeCell ref="E16:F16"/>
    <mergeCell ref="E17:F17"/>
    <mergeCell ref="E18:F18"/>
    <mergeCell ref="E19:F19"/>
  </mergeCells>
  <dataValidations count="1">
    <dataValidation type="list" allowBlank="1" showInputMessage="1" showErrorMessage="1" sqref="C14" xr:uid="{00000000-0002-0000-0800-000000000000}">
      <formula1>$AA$14:$AA$15</formula1>
      <formula2>0</formula2>
    </dataValidation>
  </dataValidations>
  <hyperlinks>
    <hyperlink ref="G1" location="Tartalom!A1" display="TARTALOM" xr:uid="{00000000-0004-0000-0800-000000000000}"/>
    <hyperlink ref="C17" location="'HIPA-01'!B18" display="HIPA-01'!B18" xr:uid="{00000000-0004-0000-0800-000001000000}"/>
  </hyperlinks>
  <pageMargins left="0.74791666666666701" right="0.74791666666666701" top="0.51180555555555596" bottom="0.98402777777777795" header="0.511811023622047" footer="0.51180555555555596"/>
  <pageSetup paperSize="9" orientation="landscape" horizontalDpi="300" verticalDpi="300"/>
  <headerFooter>
    <oddFooter>&amp;L&amp;"Arial Narrow,Normál"&amp;8&amp;F/&amp;A&amp;C&amp;"Arial Narrow,Normál"&amp;8&amp;P/&amp;N&amp;R&amp;"Arial Narrow,Normál"&amp;8DigitAudit/AuditDok</oddFooter>
  </headerFooter>
  <legacyDrawing r:id="rId1"/>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Munkalapok</vt:lpstr>
      </vt:variant>
      <vt:variant>
        <vt:i4>11</vt:i4>
      </vt:variant>
      <vt:variant>
        <vt:lpstr>Névvel ellátott tartományok</vt:lpstr>
      </vt:variant>
      <vt:variant>
        <vt:i4>4</vt:i4>
      </vt:variant>
    </vt:vector>
  </HeadingPairs>
  <TitlesOfParts>
    <vt:vector size="15" baseType="lpstr">
      <vt:lpstr>Munkalap2_</vt:lpstr>
      <vt:lpstr>Tartalom</vt:lpstr>
      <vt:lpstr>HIPA-00</vt:lpstr>
      <vt:lpstr>HIPA-01</vt:lpstr>
      <vt:lpstr>HIPA-02</vt:lpstr>
      <vt:lpstr>HIPA-03</vt:lpstr>
      <vt:lpstr>HIPA-04</vt:lpstr>
      <vt:lpstr>HIPA-05</vt:lpstr>
      <vt:lpstr>INNOV</vt:lpstr>
      <vt:lpstr>REHAB</vt:lpstr>
      <vt:lpstr>Alapa</vt:lpstr>
      <vt:lpstr>Munkalap2_!Nyomtatási_cím</vt:lpstr>
      <vt:lpstr>'HIPA-01'!Print_Area</vt:lpstr>
      <vt:lpstr>Tartalom!Print_Area</vt:lpstr>
      <vt:lpstr>'HIPA-03'!Print_Titles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PC</dc:creator>
  <dc:description>v.1.22.51.0.0#2022-05-18</dc:description>
  <cp:lastModifiedBy>PC</cp:lastModifiedBy>
  <cp:revision>1</cp:revision>
  <cp:lastPrinted>2019-01-16T12:05:07Z</cp:lastPrinted>
  <dcterms:created xsi:type="dcterms:W3CDTF">2009-11-24T14:54:53Z</dcterms:created>
  <dcterms:modified xsi:type="dcterms:W3CDTF">2022-05-18T12:12:09Z</dcterms:modified>
  <dc:language>hu-HU</dc:language>
</cp:coreProperties>
</file>