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KAUDIT\TEV\FEJL\DIGITAUDIT_2023\DKF\2023\2023.... köv másolata\KÉSZ\"/>
    </mc:Choice>
  </mc:AlternateContent>
  <xr:revisionPtr revIDLastSave="0" documentId="13_ncr:1_{37CC78FD-F40C-4B44-836D-6BFE4D7C1A63}" xr6:coauthVersionLast="36" xr6:coauthVersionMax="47" xr10:uidLastSave="{00000000-0000-0000-0000-000000000000}"/>
  <bookViews>
    <workbookView xWindow="-120" yWindow="-120" windowWidth="29040" windowHeight="15840" tabRatio="500" xr2:uid="{00000000-000D-0000-FFFF-FFFF00000000}"/>
  </bookViews>
  <sheets>
    <sheet name="Munkalap2_" sheetId="1" r:id="rId1"/>
    <sheet name="Tartalom" sheetId="2" r:id="rId2"/>
    <sheet name="HIPA-00" sheetId="3" r:id="rId3"/>
    <sheet name="HIPA-01" sheetId="4" r:id="rId4"/>
    <sheet name="HIPA-02" sheetId="5" r:id="rId5"/>
    <sheet name="HIPA-03" sheetId="6" r:id="rId6"/>
    <sheet name="HIPA-04" sheetId="7" r:id="rId7"/>
    <sheet name="HIPA-05" sheetId="8" r:id="rId8"/>
    <sheet name="INNOV" sheetId="9" r:id="rId9"/>
    <sheet name="REHAB" sheetId="10" r:id="rId10"/>
    <sheet name="Alapa" sheetId="11" r:id="rId11"/>
  </sheets>
  <definedNames>
    <definedName name="_xlnm.Print_Titles" localSheetId="0">Munkalap2_!$1:$8</definedName>
    <definedName name="_xlnm.Print_Area" localSheetId="0">Munkalap2_!$A$1:$F$43</definedName>
    <definedName name="Print_Area" localSheetId="3">'HIPA-01'!$A$8:$E$50</definedName>
    <definedName name="Print_Area" localSheetId="1">Tartalom!$A$1:$D$36</definedName>
    <definedName name="Print_Titles" localSheetId="5">'HIPA-03'!$1:$11</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D12" i="10" l="1"/>
  <c r="H25" i="6"/>
  <c r="V2" i="8" l="1"/>
  <c r="C37" i="8"/>
  <c r="C36" i="8"/>
  <c r="E20" i="10" l="1"/>
  <c r="C20" i="10"/>
  <c r="D20" i="10" s="1"/>
  <c r="F20" i="10" s="1"/>
  <c r="H18" i="10"/>
  <c r="G18" i="10"/>
  <c r="D17" i="10"/>
  <c r="F16" i="10"/>
  <c r="D16" i="10"/>
  <c r="F15" i="10"/>
  <c r="D15" i="10"/>
  <c r="F14" i="10"/>
  <c r="F18" i="10" s="1"/>
  <c r="D14" i="10"/>
  <c r="F10" i="10"/>
  <c r="A10" i="10"/>
  <c r="H6" i="10"/>
  <c r="H5" i="10"/>
  <c r="F5" i="10"/>
  <c r="A5" i="10"/>
  <c r="F4" i="10"/>
  <c r="A4" i="10"/>
  <c r="E16" i="9"/>
  <c r="C16" i="9"/>
  <c r="C10" i="9"/>
  <c r="B14" i="9" s="1"/>
  <c r="A10" i="9"/>
  <c r="E6" i="9"/>
  <c r="E5" i="9"/>
  <c r="C5" i="9"/>
  <c r="A5" i="9"/>
  <c r="C4" i="9"/>
  <c r="A4" i="9"/>
  <c r="D56" i="8"/>
  <c r="N55" i="8"/>
  <c r="M55" i="8"/>
  <c r="L55" i="8"/>
  <c r="K55" i="8"/>
  <c r="J55" i="8"/>
  <c r="I55" i="8"/>
  <c r="H55" i="8"/>
  <c r="G55" i="8"/>
  <c r="F55" i="8"/>
  <c r="E55" i="8"/>
  <c r="D55" i="8" s="1"/>
  <c r="D54" i="8"/>
  <c r="D53" i="8"/>
  <c r="D51" i="8"/>
  <c r="D47" i="8"/>
  <c r="D43" i="8"/>
  <c r="D41" i="8"/>
  <c r="D40" i="8"/>
  <c r="D39" i="8"/>
  <c r="H38" i="8"/>
  <c r="M35" i="8"/>
  <c r="L35" i="8"/>
  <c r="H35" i="8"/>
  <c r="E35" i="8"/>
  <c r="H34" i="8"/>
  <c r="G34" i="8"/>
  <c r="N33" i="8"/>
  <c r="N34" i="8" s="1"/>
  <c r="M33" i="8"/>
  <c r="M34" i="8" s="1"/>
  <c r="L33" i="8"/>
  <c r="L34" i="8" s="1"/>
  <c r="K33" i="8"/>
  <c r="K35" i="8" s="1"/>
  <c r="J33" i="8"/>
  <c r="J35" i="8" s="1"/>
  <c r="I33" i="8"/>
  <c r="I35" i="8" s="1"/>
  <c r="H33" i="8"/>
  <c r="G33" i="8"/>
  <c r="F33" i="8"/>
  <c r="F34" i="8" s="1"/>
  <c r="E33" i="8"/>
  <c r="E34" i="8" s="1"/>
  <c r="D32" i="8"/>
  <c r="D31" i="8"/>
  <c r="D29" i="8"/>
  <c r="D28" i="8"/>
  <c r="D27" i="8"/>
  <c r="D26" i="8"/>
  <c r="L24" i="8"/>
  <c r="K24" i="8"/>
  <c r="H24" i="8"/>
  <c r="N23" i="8"/>
  <c r="N24" i="8" s="1"/>
  <c r="M23" i="8"/>
  <c r="M24" i="8" s="1"/>
  <c r="L23" i="8"/>
  <c r="K23" i="8"/>
  <c r="J23" i="8"/>
  <c r="J24" i="8" s="1"/>
  <c r="I23" i="8"/>
  <c r="I24" i="8" s="1"/>
  <c r="H23" i="8"/>
  <c r="G23" i="8"/>
  <c r="G24" i="8" s="1"/>
  <c r="F23" i="8"/>
  <c r="F24" i="8" s="1"/>
  <c r="E23" i="8"/>
  <c r="D23" i="8" s="1"/>
  <c r="D22" i="8"/>
  <c r="D21" i="8"/>
  <c r="D20" i="8"/>
  <c r="D19" i="8"/>
  <c r="B16" i="8"/>
  <c r="B14" i="8"/>
  <c r="E10" i="8"/>
  <c r="A10" i="8"/>
  <c r="K6" i="8"/>
  <c r="K5" i="8"/>
  <c r="J5" i="8"/>
  <c r="A5" i="8"/>
  <c r="J4" i="8"/>
  <c r="A4" i="8"/>
  <c r="C10" i="7"/>
  <c r="A10" i="7"/>
  <c r="D6" i="7"/>
  <c r="D5" i="7"/>
  <c r="C5" i="7"/>
  <c r="A5" i="7"/>
  <c r="C4" i="7"/>
  <c r="A4" i="7"/>
  <c r="X2" i="7"/>
  <c r="W2" i="7"/>
  <c r="V2" i="7"/>
  <c r="U2" i="7"/>
  <c r="T2" i="7"/>
  <c r="S2" i="7"/>
  <c r="R2" i="7"/>
  <c r="Q2" i="7"/>
  <c r="P2" i="7"/>
  <c r="O2" i="7"/>
  <c r="N2" i="7"/>
  <c r="E19" i="6"/>
  <c r="E18" i="6"/>
  <c r="E17" i="6"/>
  <c r="E16" i="6"/>
  <c r="D16" i="6"/>
  <c r="E15" i="6"/>
  <c r="D15" i="6"/>
  <c r="D21" i="6" s="1"/>
  <c r="F10" i="6"/>
  <c r="A10" i="6"/>
  <c r="F6" i="6"/>
  <c r="F5" i="6"/>
  <c r="E5" i="6"/>
  <c r="A5" i="6"/>
  <c r="E4" i="6"/>
  <c r="A4" i="6"/>
  <c r="D43" i="5"/>
  <c r="D33" i="5"/>
  <c r="D22" i="5"/>
  <c r="C10" i="5"/>
  <c r="A10" i="5"/>
  <c r="D6" i="5"/>
  <c r="D5" i="5"/>
  <c r="C5" i="5"/>
  <c r="A5" i="5"/>
  <c r="C4" i="5"/>
  <c r="A4" i="5"/>
  <c r="D50" i="4"/>
  <c r="D42" i="4"/>
  <c r="C22" i="4"/>
  <c r="G38" i="8" s="1"/>
  <c r="D17" i="4"/>
  <c r="D16" i="4"/>
  <c r="D15" i="4"/>
  <c r="C10" i="4"/>
  <c r="A10" i="4"/>
  <c r="D6" i="4"/>
  <c r="D5" i="4"/>
  <c r="C5" i="4"/>
  <c r="A5" i="4"/>
  <c r="C4" i="4"/>
  <c r="A4" i="4"/>
  <c r="AA2" i="4"/>
  <c r="D52" i="8" s="1"/>
  <c r="S2" i="4"/>
  <c r="R2" i="4"/>
  <c r="Q2" i="4"/>
  <c r="P2" i="4"/>
  <c r="O2" i="4"/>
  <c r="N2" i="4"/>
  <c r="M2" i="4"/>
  <c r="L2" i="4"/>
  <c r="K2" i="4"/>
  <c r="J2" i="4"/>
  <c r="I2" i="4"/>
  <c r="D36" i="3"/>
  <c r="C36" i="3"/>
  <c r="C37" i="3" s="1"/>
  <c r="D32" i="3"/>
  <c r="D37" i="3" s="1"/>
  <c r="C32" i="3"/>
  <c r="D25" i="3"/>
  <c r="D15" i="5" s="1"/>
  <c r="C25" i="3"/>
  <c r="D10" i="3"/>
  <c r="A10" i="3"/>
  <c r="E6" i="3"/>
  <c r="E5" i="3"/>
  <c r="D5" i="3"/>
  <c r="A5" i="3"/>
  <c r="D4" i="3"/>
  <c r="A4" i="3"/>
  <c r="C8" i="2"/>
  <c r="A7" i="2"/>
  <c r="A6" i="2"/>
  <c r="A20" i="1"/>
  <c r="B9" i="1"/>
  <c r="B7" i="1"/>
  <c r="K6" i="1"/>
  <c r="J6" i="1"/>
  <c r="I6" i="1"/>
  <c r="B6" i="1"/>
  <c r="K5" i="1"/>
  <c r="J5" i="1"/>
  <c r="I5" i="1"/>
  <c r="B5" i="1"/>
  <c r="K4" i="1"/>
  <c r="J4" i="1"/>
  <c r="I4" i="1"/>
  <c r="B4" i="1"/>
  <c r="D3" i="1"/>
  <c r="E14" i="6" l="1"/>
  <c r="C25" i="6" s="1"/>
  <c r="D14" i="5"/>
  <c r="D14" i="6" s="1"/>
  <c r="D13" i="4" s="1"/>
  <c r="D23" i="7"/>
  <c r="D24" i="7" s="1"/>
  <c r="D43" i="4"/>
  <c r="C45" i="4" s="1"/>
  <c r="D45" i="4" s="1"/>
  <c r="E24" i="8"/>
  <c r="D24" i="8" s="1"/>
  <c r="D33" i="8"/>
  <c r="I34" i="8"/>
  <c r="D34" i="8" s="1"/>
  <c r="F35" i="8"/>
  <c r="D35" i="8" s="1"/>
  <c r="N35" i="8"/>
  <c r="J38" i="8"/>
  <c r="D42" i="8"/>
  <c r="I38" i="8"/>
  <c r="J34" i="8"/>
  <c r="G35" i="8"/>
  <c r="K38" i="8"/>
  <c r="K34" i="8"/>
  <c r="L38" i="8"/>
  <c r="E38" i="8"/>
  <c r="E48" i="8" s="1"/>
  <c r="M38" i="8"/>
  <c r="F38" i="8"/>
  <c r="N38" i="8"/>
  <c r="C26" i="6" l="1"/>
  <c r="G26" i="6" s="1"/>
  <c r="C28" i="6"/>
  <c r="G28" i="6" s="1"/>
  <c r="D25" i="7"/>
  <c r="D26" i="7" s="1"/>
  <c r="E49" i="8"/>
  <c r="G25" i="6"/>
  <c r="D25" i="6"/>
  <c r="D28" i="6"/>
  <c r="E28" i="6" s="1"/>
  <c r="H26" i="6" l="1"/>
  <c r="C27" i="6"/>
  <c r="C29" i="6" s="1"/>
  <c r="D26" i="6"/>
  <c r="E26" i="6" s="1"/>
  <c r="H28" i="6"/>
  <c r="E25" i="6"/>
  <c r="D27" i="6" l="1"/>
  <c r="E27" i="6" s="1"/>
  <c r="G27" i="6"/>
  <c r="H27" i="6" s="1"/>
  <c r="H29" i="6" s="1"/>
  <c r="E20" i="6" s="1"/>
  <c r="E21" i="6" s="1"/>
  <c r="D14" i="4" s="1"/>
  <c r="D18" i="4" s="1"/>
  <c r="D29" i="6"/>
  <c r="C38" i="8" l="1"/>
  <c r="D38" i="8" s="1"/>
  <c r="D20" i="4"/>
  <c r="D21" i="4" s="1"/>
  <c r="D23" i="4" s="1"/>
  <c r="D17" i="9"/>
  <c r="D19" i="9" s="1"/>
  <c r="D20" i="9" s="1"/>
  <c r="D19" i="4"/>
  <c r="K37" i="8"/>
  <c r="J37" i="8"/>
  <c r="K36" i="8" l="1"/>
  <c r="G37" i="8"/>
  <c r="H36" i="8"/>
  <c r="M36" i="8"/>
  <c r="N37" i="8"/>
  <c r="N36" i="8"/>
  <c r="I36" i="8"/>
  <c r="I37" i="8"/>
  <c r="J36" i="8"/>
  <c r="E37" i="8"/>
  <c r="H37" i="8"/>
  <c r="L36" i="8"/>
  <c r="L37" i="8"/>
  <c r="F37" i="8"/>
  <c r="M37" i="8"/>
  <c r="E36" i="8"/>
  <c r="F36" i="8"/>
  <c r="G36" i="8"/>
  <c r="G49" i="8"/>
  <c r="G48" i="8"/>
  <c r="H49" i="8"/>
  <c r="H48" i="8"/>
  <c r="L49" i="8"/>
  <c r="I49" i="8"/>
  <c r="K48" i="8"/>
  <c r="J48" i="8"/>
  <c r="L48" i="8"/>
  <c r="I48" i="8"/>
  <c r="N49" i="8"/>
  <c r="F49" i="8"/>
  <c r="M49" i="8"/>
  <c r="N48" i="8"/>
  <c r="F48" i="8"/>
  <c r="M48" i="8"/>
  <c r="K49" i="8"/>
  <c r="J49" i="8"/>
  <c r="D22" i="4"/>
  <c r="D24" i="4" s="1"/>
  <c r="D25" i="4"/>
  <c r="D49" i="8" l="1"/>
  <c r="D37" i="8"/>
  <c r="D36" i="8"/>
  <c r="D48" i="8"/>
  <c r="D26" i="4"/>
  <c r="D29" i="4" l="1"/>
  <c r="D30" i="4"/>
  <c r="D28" i="4"/>
  <c r="D27" i="4"/>
  <c r="D31" i="4" l="1"/>
  <c r="D35" i="4" s="1"/>
  <c r="D47" i="4"/>
  <c r="D33" i="4" l="1"/>
  <c r="D34" i="4"/>
  <c r="D46" i="4" s="1"/>
  <c r="D32" i="4" l="1"/>
  <c r="D3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26" authorId="0" shapeId="0" xr:uid="{00000000-0006-0000-0200-000001000000}">
      <text>
        <r>
          <rPr>
            <sz val="10"/>
            <rFont val="Arial"/>
            <family val="2"/>
            <charset val="238"/>
          </rPr>
          <t xml:space="preserve">2021.01.01-től
</t>
        </r>
        <r>
          <rPr>
            <b/>
            <sz val="9"/>
            <color rgb="FF000000"/>
            <rFont val="Tahoma"/>
            <family val="2"/>
            <charset val="238"/>
          </rPr>
          <t xml:space="preserve">Htv. 39. § (11)
</t>
        </r>
        <r>
          <rPr>
            <sz val="9"/>
            <color rgb="FF000000"/>
            <rFont val="Tahoma"/>
            <family val="2"/>
            <charset val="238"/>
          </rPr>
          <t xml:space="preserve">Az a vállalkozó, aki a társasági adóról és az osztalékadóról szóló törvény szerint szokásos piaci ár alkalmazására kötelezett, a kapcsolt vállalkozásával kötött ügyletből származó nettó árbevételt vagy nettó árbevétel-csökkentő költséget, ráfordítást a társasági adóról és az osztalékadóról szóló törvény szerinti szokásos piaci ár alapulvételével állapítja meg. A nettó árbevétel csökkentésének vagy a nettó árbevételt csökkentő költség, ráfordítás összege növelésének feltétele, hogy a vállalkozó rendelkezzen a vele szerződő fél azon nyilatkozatával miszerint az ugyanakkora összeggel növelte a nettó árbevételt vagy csökkentette a nettó árbevételt csökkentő költség, ráfordítás összegét az őt terhelő iparűzési adó alapjának megállapítása során. Ha a szerződő fél nem alanya a helyi iparűzési adónak, akkor a nyilatkozatnak azt kell tartalmaznia, hogy e korrekciót az őt terhelő, a helyi iparűzési adónak megfelelő külföldi adó, ennek hiányában a társasági adó vagy annak megfelelő külföldi adó alapjának megállapítása során figyelembe vette.
</t>
        </r>
        <r>
          <rPr>
            <b/>
            <sz val="9"/>
            <color rgb="FF000000"/>
            <rFont val="Tahoma"/>
            <family val="2"/>
            <charset val="238"/>
          </rPr>
          <t xml:space="preserve">39. §. (12)
</t>
        </r>
        <r>
          <rPr>
            <sz val="9"/>
            <color rgb="FF000000"/>
            <rFont val="Tahoma"/>
            <family val="2"/>
            <charset val="238"/>
          </rPr>
          <t>A (11) bekezdés szerinti korrekciók úgy is elvégezhetők, hogy a vállalkozó az iparűzési adó alapját egy összegben növeli vagy csökkenti.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37" authorId="0" shapeId="0" xr:uid="{00000000-0006-0000-0300-000001000000}">
      <text>
        <r>
          <rPr>
            <sz val="10"/>
            <rFont val="Arial"/>
            <family val="2"/>
            <charset val="238"/>
          </rPr>
          <t xml:space="preserve">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
</t>
        </r>
      </text>
    </comment>
    <comment ref="B38" authorId="0" shapeId="0" xr:uid="{00000000-0006-0000-0300-000002000000}">
      <text>
        <r>
          <rPr>
            <sz val="10"/>
            <rFont val="Arial"/>
            <family val="2"/>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xr:uid="{00000000-0006-0000-0300-000003000000}">
      <text>
        <r>
          <rPr>
            <sz val="10"/>
            <rFont val="Arial"/>
            <family val="2"/>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text>
    </comment>
    <comment ref="B40" authorId="0" shapeId="0" xr:uid="{00000000-0006-0000-0300-000004000000}">
      <text>
        <r>
          <rPr>
            <sz val="10"/>
            <rFont val="Arial"/>
            <family val="2"/>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xr:uid="{00000000-0006-0000-0300-000005000000}">
      <text>
        <r>
          <rPr>
            <sz val="10"/>
            <rFont val="Arial"/>
            <family val="2"/>
            <charset val="238"/>
          </rPr>
          <t xml:space="preserve">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
</t>
        </r>
      </text>
    </comment>
    <comment ref="B46" authorId="0" shapeId="0" xr:uid="{00000000-0006-0000-0300-000006000000}">
      <text>
        <r>
          <rPr>
            <sz val="10"/>
            <rFont val="Arial"/>
            <family val="2"/>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nem kellett adóelőleget fizetni, akkor e sor összege a 18. sorban feltüntetett összeggel egyezik meg. 
</t>
        </r>
      </text>
    </comment>
    <comment ref="B47" authorId="0" shapeId="0" xr:uid="{00000000-0006-0000-0300-000007000000}">
      <text>
        <r>
          <rPr>
            <sz val="10"/>
            <rFont val="Arial"/>
            <family val="2"/>
            <charset val="238"/>
          </rPr>
          <t xml:space="preserve">A második előlegrészlet a naptári évvel egyező üzleti éves vállalkozás esetén a tárgyévet követő második év harmadik hóbapjának 15. napja.  A bevallandó összeg a 18. sorban szereplő adóösszeg fele. Természetesen március 15-én sosem esedékes a fizetési kötelezettség, mert március 15-e nemzeti ünnepünk. Ezért a fizetési határnap mindig a március 15-ét követő munkanap.  </t>
        </r>
      </text>
    </comment>
    <comment ref="B48" authorId="0" shapeId="0" xr:uid="{00000000-0006-0000-0300-000008000000}">
      <text>
        <r>
          <rPr>
            <sz val="10"/>
            <rFont val="Arial"/>
            <family val="2"/>
            <charset val="238"/>
          </rPr>
          <t xml:space="preserve">Htv. 41. §. (9) bek.: Annak a társasági adóalanynak minősülő, kettős könyvvitelt vezető vállalkozónak (ideértve a külföldi székhelyű vállalkozó magyarországi fióktelepét, továbbá a kettős könyvvitel elveinek megfelelő könyvvezetést alkalmazó más külföldi székhelyű vállalkozót is), amelynek az adóévet </t>
        </r>
        <r>
          <rPr>
            <b/>
            <sz val="9"/>
            <color rgb="FF000000"/>
            <rFont val="Tahoma"/>
            <family val="2"/>
            <charset val="238"/>
          </rPr>
          <t>megelőző adóévben</t>
        </r>
        <r>
          <rPr>
            <sz val="9"/>
            <color rgb="FF000000"/>
            <rFont val="Tahoma"/>
            <family val="2"/>
            <charset val="238"/>
          </rPr>
          <t xml:space="preserve"> az éves szinten számított </t>
        </r>
        <r>
          <rPr>
            <b/>
            <sz val="9"/>
            <color rgb="FF000000"/>
            <rFont val="Tahoma"/>
            <family val="2"/>
            <charset val="238"/>
          </rPr>
          <t>nettó árbevétele a 100 millió forintot meghaladta</t>
        </r>
        <r>
          <rPr>
            <sz val="9"/>
            <color rgb="FF000000"/>
            <rFont val="Tahoma"/>
            <family val="2"/>
            <charset val="238"/>
          </rPr>
          <t xml:space="preserve">, az adóévre megfizetett iparűzési adóelőleget az adóévi várható fizetendő adó összegére ki kell egészítenie.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G10" authorId="0" shapeId="0" xr:uid="{00000000-0006-0000-0600-000002000000}">
      <text>
        <r>
          <rPr>
            <sz val="10"/>
            <rFont val="Arial"/>
            <family val="2"/>
            <charset val="238"/>
          </rPr>
          <t xml:space="preserve">Telephely: (Htv. 52. § 31. e) 
</t>
        </r>
        <r>
          <rPr>
            <sz val="8"/>
            <color rgb="FF000000"/>
            <rFont val="Tahoma"/>
            <family val="2"/>
            <charset val="238"/>
          </rPr>
          <t>180 napot meghaladó építőipari tevékenység folytatása esetén azon önkormányzat illetékességi területe, ahol a vállalkozó építőipari tevékenységet folytat, azzal, hogy a napok számításánál a tevékenység megkezdésének napjától a felek közti szerződés alapján a megrendelő teljesítéselfogadásának napjáig terjedő időszak valamennyi naptári napja figyelembe veendő</t>
        </r>
      </text>
    </comment>
    <comment ref="B16" authorId="0" shapeId="0" xr:uid="{00000000-0006-0000-0600-000001000000}">
      <text>
        <r>
          <rPr>
            <sz val="10"/>
            <rFont val="Arial"/>
            <family val="2"/>
            <charset val="238"/>
          </rPr>
          <t xml:space="preserve">Az a vállalkozó, akinek a tárgyévet megelőző teljes adóévben az adóalapja meghaladta a 100 millió forintot, köteles ezt az adóalap megosztási módszert alkalmazni.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4" authorId="0" shapeId="0" xr:uid="{00000000-0006-0000-0800-000001000000}">
      <text>
        <r>
          <rPr>
            <sz val="10"/>
            <rFont val="Arial"/>
            <family val="2"/>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11" authorId="0" shapeId="0" xr:uid="{00000000-0006-0000-0900-000001000000}">
      <text>
        <r>
          <rPr>
            <sz val="10"/>
            <rFont val="Arial"/>
            <family val="2"/>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<sst xmlns="http://schemas.openxmlformats.org/spreadsheetml/2006/main" count="544" uniqueCount="390">
  <si>
    <t>REF</t>
  </si>
  <si>
    <t>MUNKALAP</t>
  </si>
  <si>
    <t>Vizsgálati terület - Vizsgálat időszaka</t>
  </si>
  <si>
    <t>Fordulónap:</t>
  </si>
  <si>
    <t>Készítette:</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</si>
  <si>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</si>
  <si>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</si>
  <si>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</si>
  <si>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</si>
  <si>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</si>
  <si>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</si>
  <si>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</si>
  <si>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</si>
  <si>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</si>
  <si>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</si>
  <si>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</si>
  <si>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Ellenőrizte:</t>
  </si>
  <si>
    <t xml:space="preserve">Elhanyagolható hiba </t>
  </si>
  <si>
    <t>a csalás kockázatának becslése.</t>
  </si>
  <si>
    <t>az üzleti kockázatok becslése.</t>
  </si>
  <si>
    <t>a lényeges hibás állítás becslése.</t>
  </si>
  <si>
    <t>Cél:</t>
  </si>
  <si>
    <t>Nincs érték</t>
  </si>
  <si>
    <t>Feladat:</t>
  </si>
  <si>
    <t>Módszer:</t>
  </si>
  <si>
    <t>Eredmény:</t>
  </si>
  <si>
    <t>Következtetés:</t>
  </si>
  <si>
    <t>KA-06</t>
  </si>
  <si>
    <t>TARTALOMJEGYZÉK</t>
  </si>
  <si>
    <t xml:space="preserve">ADÓTÁBLÁK: </t>
  </si>
  <si>
    <t>HIPA; INNOV; REHAB; SZKH</t>
  </si>
  <si>
    <t>Kitöltési szabályok:</t>
  </si>
  <si>
    <t>Csak a zöld színű cellákba szabad adatot beírni.</t>
  </si>
  <si>
    <t>KITÖLTENI</t>
  </si>
  <si>
    <t>A táblázatok fehér cellái összefüggéseket tartalmaznak.</t>
  </si>
  <si>
    <t>ÖSSZEFÜGGÉS</t>
  </si>
  <si>
    <t>A szürke cellák nem tartalmazhatnak adatot.</t>
  </si>
  <si>
    <t>NINCS ADAT</t>
  </si>
  <si>
    <t>A sárga színű cellára, majd a megjelenő nyilra kattintva választani kell a felajánlott válaszok közül.</t>
  </si>
  <si>
    <t>VÁLASZTÁS</t>
  </si>
  <si>
    <t>Fejezet</t>
  </si>
  <si>
    <t>Témakör</t>
  </si>
  <si>
    <t>Cím</t>
  </si>
  <si>
    <t>Referencia</t>
  </si>
  <si>
    <t>K KÖNYVVIZSGÁLAT VÉGREHAJTÁSA</t>
  </si>
  <si>
    <t xml:space="preserve">KM MÉRLEG   </t>
  </si>
  <si>
    <t>FIII. Rövidlejáratú kötelezettségek</t>
  </si>
  <si>
    <t>HIPA</t>
  </si>
  <si>
    <t>Iparűzési adó táblarendszerének kitöltési sorrendje.</t>
  </si>
  <si>
    <t>Használati útmutató</t>
  </si>
  <si>
    <t>Alapadatok az iparűzési adó számításához</t>
  </si>
  <si>
    <t>HIPA-00</t>
  </si>
  <si>
    <t>Iparűzisi adó számítása</t>
  </si>
  <si>
    <t>HIPA-01</t>
  </si>
  <si>
    <t xml:space="preserve">Iparűzési adó - Htv. szerinti vállalkozás szintű árbevétel </t>
  </si>
  <si>
    <t>HIPA-02</t>
  </si>
  <si>
    <t>Iparűzési adó - Levonható tételek - Sávos felsosztás</t>
  </si>
  <si>
    <t>HIPA-03</t>
  </si>
  <si>
    <t>Iparűzési adóalap megosztása</t>
  </si>
  <si>
    <t>HIPA-04</t>
  </si>
  <si>
    <t>HIPA-05</t>
  </si>
  <si>
    <t>INNOV</t>
  </si>
  <si>
    <t>Innovációs járulék számítása</t>
  </si>
  <si>
    <t>REHAB</t>
  </si>
  <si>
    <t>Rehabilitációs hozzájárulás számítása</t>
  </si>
  <si>
    <t>1.</t>
  </si>
  <si>
    <t>2.</t>
  </si>
  <si>
    <t>3.</t>
  </si>
  <si>
    <t>4.</t>
  </si>
  <si>
    <t>5.</t>
  </si>
  <si>
    <t>TARTALOM</t>
  </si>
  <si>
    <t>IGEN</t>
  </si>
  <si>
    <t>◄◄ NEM SZERKESZTHETŐ SOR !!</t>
  </si>
  <si>
    <t>NEM</t>
  </si>
  <si>
    <t>IPARŰZÉSI ADÓ</t>
  </si>
  <si>
    <t>1990. évi C. törvény , a helyi adókról</t>
  </si>
  <si>
    <t>ALAPADATOK AZ IPARŰZÉSI ADÓ KISZÁMÍTÁSÁHOZ</t>
  </si>
  <si>
    <t>Az adózó adószáma</t>
  </si>
  <si>
    <t>Adózó neve</t>
  </si>
  <si>
    <t>A szürke cellák az adott vállalkozásra nem vonatkoznak</t>
  </si>
  <si>
    <t>A sárga színű cellára, majd a nyilra kattintva ki kell választani a megfelelőt.</t>
  </si>
  <si>
    <t>További adatok bevitele a HIPA-01; HIPA02; HIPA 05 adatlapokon.</t>
  </si>
  <si>
    <t>MEGJEGYZÉS</t>
  </si>
  <si>
    <t>NINCS a Htv. 39. § (10) bekezdésének megfelelő kapcsolt vállalkozási viszony</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</si>
  <si>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</si>
  <si>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</si>
  <si>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</si>
  <si>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Sorsz.</t>
  </si>
  <si>
    <t>TÉTEL</t>
  </si>
  <si>
    <t>Nettó árbevétel
&lt; 500 MFt</t>
  </si>
  <si>
    <t>Nettó árbevétel
&gt; 500 MFt</t>
  </si>
  <si>
    <t>Megjegyzés/Referencia</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</si>
  <si>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</si>
  <si>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</si>
  <si>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Belföldi értékesítés nettó árbevétele</t>
  </si>
  <si>
    <t>Htv. 39. § (10): A (6) bekezdésben foglaltakat akkor kell alkalmazni, ha a kapcsolt vállalkozási viszony 2016. október 1-jét követően, szétválással jött létre.</t>
  </si>
  <si>
    <t>Export  értékesítés nettó árbevétele</t>
  </si>
  <si>
    <t>JELEN TÁBLARENDSZER EZT AZ ALKALMAZÁST NEM KEZELI!</t>
  </si>
  <si>
    <t>Értékesítés nettó árbevétele  összesen (1+2)</t>
  </si>
  <si>
    <t>Eladott áruk beszerzési értéke</t>
  </si>
  <si>
    <t xml:space="preserve"> - ebből: Export  értékesítés eladott áruk beszerzési értéke (500 M Ft-ot meg nem haladó nettó árbevételű vállalkozónak nem kell kitölteni!)</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</si>
  <si>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</si>
  <si>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</si>
  <si>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Közvetített szolgáltatások</t>
  </si>
  <si>
    <t xml:space="preserve"> - ebből Export értékesítés közvetített szolgáltatása (500 M Ft-ot meg nem haladó nettó árbevételű vállalkozónak nem kell kitölteni!)</t>
  </si>
  <si>
    <t>Belföldi értékesítés ELÁBÉ+belföldi közvetített szolgáltatások (4+6)</t>
  </si>
  <si>
    <t xml:space="preserve">Alvállalkozói teljesítések értéke </t>
  </si>
  <si>
    <t>Anyagköltség (Csökkenti az anyagköltséget a saját vállalkozásban végzett beruházáshoz felhasznált anyagok bekerülési (beszerzési) értéke.)</t>
  </si>
  <si>
    <t>Alapkutatás,alkalmazott kutatás,kisérleti fejl.adóévben elszámolt közv.önköltsége</t>
  </si>
  <si>
    <t>Egyéb adóalap csökkentő tételek összege (11+12+13)</t>
  </si>
  <si>
    <t>Adóalapot csökkentő tételek összesen (10+14)</t>
  </si>
  <si>
    <t>Következő munkalap HIPA-02</t>
  </si>
  <si>
    <t xml:space="preserve">   </t>
  </si>
  <si>
    <t>VAN MEGOSZTÁS</t>
  </si>
  <si>
    <t>NINCS MEGOSZTÁS</t>
  </si>
  <si>
    <t>VAN</t>
  </si>
  <si>
    <t>NINCS</t>
  </si>
  <si>
    <t xml:space="preserve">                                                                                        </t>
  </si>
  <si>
    <t>IPARŰZÉSI ADÓ SZÁMÍTÁSA</t>
  </si>
  <si>
    <t>Adatok Ft-ban</t>
  </si>
  <si>
    <t>Az önkormányzat neve:</t>
  </si>
  <si>
    <t>Adózó összesen</t>
  </si>
  <si>
    <t xml:space="preserve">Az adó                                                                                </t>
  </si>
  <si>
    <t>39.§(6), (10) hatályába NEM tartozó</t>
  </si>
  <si>
    <t>1. A Htv. Szerint - vállalkozás szintű - éves nettó árbevétel (részletezése külön lapon)</t>
  </si>
  <si>
    <t>2. Eladott áruk beszerzési értékének, közvetített szolgáltatások értékének figyelembe vehető (a Htv. 39. § (6), (10) bekezdésének hatálya alá nem tartozó adóalany esetén: HIPA-03) együttes összege.</t>
  </si>
  <si>
    <t>3. Az alvállalkozói teljesítmények értéke</t>
  </si>
  <si>
    <t>HIPA-00'!B33</t>
  </si>
  <si>
    <t>4. Anyagköltség</t>
  </si>
  <si>
    <t>HIPA-00'!B34</t>
  </si>
  <si>
    <t xml:space="preserve">5. Alapkutatás, alkalmazott kutatás, kísérleti fejlesztés adóévben elszámolt közvetlen költsége </t>
  </si>
  <si>
    <t>HIPA-00'!B35</t>
  </si>
  <si>
    <t>6. Htv. szerinti - vállalkozási szintű - adóalap [1-(2+3+4+5)     vagy a Htv. 39. § (6), (10) bekezdés alkalmazása esetén: HIPA-03 14. sor]</t>
  </si>
  <si>
    <t>7. A foglalkoztatás növeléséhez kapcsolódó adóalap-mentesség (a Htv. 39/D.§)</t>
  </si>
  <si>
    <t>HIPA-05'!A39</t>
  </si>
  <si>
    <t>8. A foglalkoztatás csökkentéséhez kapcsolódó adóalap-növekmény (a Htv. 39/D.§ (6) bek.)</t>
  </si>
  <si>
    <t>HIPA-05'!A40</t>
  </si>
  <si>
    <t>9. Mentességekkel korrigált Htv. szerinti - a vállalkozási szintű - adóalap (6-7+8)</t>
  </si>
  <si>
    <t>10. Az önkormányzat illetékességi területére jutó - a 9. sorban lévő adóalap megosztása szerinti - települési szintű adóalap. (Ha nincs megosztás, azonos a 9. sor összegével.)</t>
  </si>
  <si>
    <t>11. Adómentes adóalap önkormányzati döntés alapján (Htv. 39/C §-a szerint)</t>
  </si>
  <si>
    <t>HIPA-05'!A41</t>
  </si>
  <si>
    <t>12. Az önkormányzati rendelet szerinti adóköteles adóalap (10-11)</t>
  </si>
  <si>
    <t>13. Adóalapra jutó iparűzési adó mértéke ...%</t>
  </si>
  <si>
    <t>HIPA-05'!A42</t>
  </si>
  <si>
    <t>IPARŰZÉSI ADÓ ÖSSZEGE</t>
  </si>
  <si>
    <t>14. Önkormányzati döntés szerinti adókedvezmény (Htv. 39/C §-a szerint)</t>
  </si>
  <si>
    <t>HIPA-05'!A43</t>
  </si>
  <si>
    <r>
      <rPr>
        <sz val="10"/>
        <rFont val="Arial Narrow"/>
        <family val="2"/>
        <charset val="238"/>
      </rPr>
      <t xml:space="preserve">15. Az ideiglenes jellegű iparűzési tevékenység után az adóévben megfizetett és az önkormányzatnál levonható adóátalány összege. (Htv. 40/A.§ (1) bek. a) pontja szerint)
</t>
    </r>
    <r>
      <rPr>
        <sz val="10"/>
        <color rgb="FFFF0000"/>
        <rFont val="Arial Narrow"/>
        <family val="2"/>
        <charset val="238"/>
      </rPr>
      <t xml:space="preserve">(2021.01.0-től az ideiglenes jellegű tevékenységre vonatkozó előírások megszüntek)
</t>
    </r>
  </si>
  <si>
    <t>HIPA-05'!A44</t>
  </si>
  <si>
    <t>16. Az adóévben megfizetett útdíj 7,5 %-nak a településre jutó összege. (Htv. 40/A. § (1) bekezdés b) pontja szerint)</t>
  </si>
  <si>
    <t>HIPA-05'!A45</t>
  </si>
  <si>
    <t>17. Az Önkormányzati döntés szerint a vállalkozó az adóévben elszámolt alapkutatás, alkalmazott kutatás vagy kísérleti fejlesztés közvetlen költsége 10%-ának településre jutó hányada (Htv. 40/A. § (3) bek.)</t>
  </si>
  <si>
    <t>HIPA-05'!A46</t>
  </si>
  <si>
    <t>18. Iparűzési adófizetési kötelezettség [13-(14+15+16+17)]</t>
  </si>
  <si>
    <t>19. Adóelőlegre befizetett összeg</t>
  </si>
  <si>
    <t xml:space="preserve">     - Tárgyév március 15-ig megfizetett adóelőleg:</t>
  </si>
  <si>
    <t>HIPA-05'!A53</t>
  </si>
  <si>
    <t xml:space="preserve">     - Tárgyév szeptember 15-ig megfizetett adóelőleg:</t>
  </si>
  <si>
    <t>HIPA-05'!A54</t>
  </si>
  <si>
    <t>20. Feltöltési kötelezettség címén befizetett összeg (Art. 2. sz. melléklet II/b.) pont) tárgyév utolsó hónapjának 20-ig. (Art. 231. § (1) bek.)</t>
  </si>
  <si>
    <t>HIPA-05'!A56</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</si>
  <si>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</si>
  <si>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</si>
  <si>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</si>
  <si>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</si>
  <si>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</si>
  <si>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t>Adóelőleg bevallása</t>
  </si>
  <si>
    <t>Tárgyév</t>
  </si>
  <si>
    <t>Tárgyévre vonatkozó Iparűzési adó bevallásának határideje:</t>
  </si>
  <si>
    <t>tól</t>
  </si>
  <si>
    <t>ig</t>
  </si>
  <si>
    <t xml:space="preserve">1. Előlegfizetési időszak                                         ….tó                  ………ig.
</t>
  </si>
  <si>
    <t>2. Első előlegrészlet                                  Esedékesség                 Összeg</t>
  </si>
  <si>
    <t>3. Második előlegrészlet                            Esedékesség                 Összeg</t>
  </si>
  <si>
    <t>Feltöltési kötelezettség (htv. 41. § (9) bek.)</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</si>
  <si>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</si>
  <si>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</si>
  <si>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</si>
  <si>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</si>
  <si>
    <t>A helyi adókról szóló 1990. évi C. törvény (Htv.) 51/K. §</t>
  </si>
  <si>
    <t>IPARŰZÉSI ADÓ - HTV. SZERINTI VÁLLALKOZÁS SZINTŰ NETTÓ ÁRBEVÉTEL</t>
  </si>
  <si>
    <t>A</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</si>
  <si>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</si>
  <si>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</si>
  <si>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</si>
  <si>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</si>
  <si>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4. Egyéb szolgáltatások értékeként, illetve egyéb ráfordítások között kimutatott jövedéki adó összege</t>
  </si>
  <si>
    <t>5. Egyéb ráfordítások között kimutatott regisztrációs adó, energia adó összege</t>
  </si>
  <si>
    <t>6. Felszolgálási díj árbevétele</t>
  </si>
  <si>
    <t>Következő munkalap HIPA-04</t>
  </si>
  <si>
    <t>B</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</si>
  <si>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</si>
  <si>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</si>
  <si>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</si>
  <si>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</si>
  <si>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</si>
  <si>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</si>
  <si>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</si>
  <si>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</si>
  <si>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</si>
  <si>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</si>
  <si>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C</t>
  </si>
  <si>
    <t>Biztosítók nettó árbevételének kiszámítása</t>
  </si>
  <si>
    <t>1. A Htv. szerinti - vállalkozási szintű -éves nettó árbevétel ((2+3+4+5+6+7)-8)</t>
  </si>
  <si>
    <t>2. Biztosítástechnikai eredmény</t>
  </si>
  <si>
    <t>3. Nettó működési költségek</t>
  </si>
  <si>
    <t>4. Befektetésekből származó biztosítástechnikai ráfordítások (csak életbiztosítási ágnál) és az egyéb biztosítástechnikai ráfordítások együttes összege</t>
  </si>
  <si>
    <t>5. Fedezeti ügyletek nyereségének/veszteségének nyereségjellegű különbözete</t>
  </si>
  <si>
    <t>6. Alapügyletek (fedezett tételek) nyereségének/veszteségének nyereségjellegű különbözete</t>
  </si>
  <si>
    <t>7. Nem biztosítási tevékenység bevétele, befektetések nettó árbevétele, a Htv. 52. § 22. c) alpontja szerint egyéb növelő tételek</t>
  </si>
  <si>
    <t>8. Htv. 52. § 22. c) alpontjában foglalt csökkentések</t>
  </si>
  <si>
    <t>D</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</si>
  <si>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</si>
  <si>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</si>
  <si>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</si>
  <si>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</si>
  <si>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</si>
  <si>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IPARŰZÉSI ADÓ - LEVONHATÓ TÉTELEK- SÁVOS FELOSZTÁS</t>
  </si>
  <si>
    <t>NINCS a Htv. 39. § (6), (10) bekezdésének hatálya alá tartozó kapcsolt vállalkozás</t>
  </si>
  <si>
    <t>Megnevezés</t>
  </si>
  <si>
    <t>A Htv. szerinti - vállalkozási szintű -éves nettó árbevétel</t>
  </si>
  <si>
    <t>1. Eladott áruk beszerzési értéke (elábé) összesen</t>
  </si>
  <si>
    <t>2. Közvetített szolgáltatások értéke összesen</t>
  </si>
  <si>
    <r>
      <rPr>
        <sz val="10"/>
        <rFont val="Arial Narrow"/>
        <family val="2"/>
        <charset val="238"/>
      </rP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</si>
  <si>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r>
      <rPr>
        <sz val="10"/>
        <rFont val="Arial Narrow"/>
        <family val="2"/>
        <charset val="238"/>
      </rP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</si>
  <si>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rPr>
        <sz val="10"/>
        <rFont val="Arial Narrow"/>
        <family val="2"/>
        <charset val="238"/>
      </rP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</si>
  <si>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rPr>
        <sz val="10"/>
        <rFont val="Arial Narrow"/>
        <family val="2"/>
        <charset val="238"/>
      </rP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</si>
  <si>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8. Figyelembe vehető elábé és a közvetített szolgáltatások értékének együttes összege  [legfeljebb 500 M Ft nettó árbevételű adózó esetén: (1.+2.), 500 M Ft feletti  nettó árbevétel esetén: (3.+4+5+6.) ]</t>
  </si>
  <si>
    <t>NETTÓ ÁRBEVÉTEL SÁVOS FELOSZTÁSA</t>
  </si>
  <si>
    <t>Sávok Ft-ban</t>
  </si>
  <si>
    <t>Nettó árbevétel sávonként</t>
  </si>
  <si>
    <t>ELÁBÉ+Közv.sz.a sávban</t>
  </si>
  <si>
    <t>%-s arány a sávban</t>
  </si>
  <si>
    <t>Maximum %</t>
  </si>
  <si>
    <t>Sávos nettó árbevétel maximuma</t>
  </si>
  <si>
    <t>Elszámolható ELÁBÉ+Közv.sz.</t>
  </si>
  <si>
    <t>0-500 000 000</t>
  </si>
  <si>
    <t>500 000 000 - 20 000 000 000</t>
  </si>
  <si>
    <t>20 000 000 000 - 80 000 000 000</t>
  </si>
  <si>
    <t>80 000 000 000 -</t>
  </si>
  <si>
    <t>Összesen</t>
  </si>
  <si>
    <t>X</t>
  </si>
  <si>
    <t xml:space="preserve">                                                                                     </t>
  </si>
  <si>
    <t>IPARŰZÉSI ADÓALAP MEGOSZTÁSA</t>
  </si>
  <si>
    <t>2021.01.01-től bővült a telephely fogalma:</t>
  </si>
  <si>
    <t>Ha a vállalkozó több önkormányzat illetékességi területén vagy külföldön végez iparűzési tevékenységet, akkor az adó alapját - a tevékenység sajátosságaira leginkább jellemzően - a vállalkozónak kell a Htv. 3. számú mellékletben meghatározottak szerint megosztania. (Htv. 39. § (2) bek.)</t>
  </si>
  <si>
    <t>A vállalkozás szintű adóalap megosztása</t>
  </si>
  <si>
    <t>Alkalmazott adóalap megosztás módszere</t>
  </si>
  <si>
    <t>Jelölés:
 X</t>
  </si>
  <si>
    <t>Ha nem kell az adóalapot megosztani tovább:</t>
  </si>
  <si>
    <t>HIPA-05 munkalapon a Székhely oszlopban a 25. sz. sortól kitöltendőek a zöld cellák:</t>
  </si>
  <si>
    <t>1. Személyi jellegű ráfordítással arányos</t>
  </si>
  <si>
    <t>HIPA-05'!A18</t>
  </si>
  <si>
    <t>E41</t>
  </si>
  <si>
    <t>Adómentes adóalap önkormányzati döntés alapján</t>
  </si>
  <si>
    <t>2. Eszközérték arányos</t>
  </si>
  <si>
    <t>HIPA-05'!A25</t>
  </si>
  <si>
    <t>E42</t>
  </si>
  <si>
    <t>Adóalapra jutó iparűzési adó mértéke ...%</t>
  </si>
  <si>
    <t>2. A Htv. melléklet 2.1 pontja szerinti megosztás</t>
  </si>
  <si>
    <t>HIPA-05'!A35</t>
  </si>
  <si>
    <t>E43</t>
  </si>
  <si>
    <t>Önkormányzati döntés szerinti adókedvezmény</t>
  </si>
  <si>
    <t>3. A Htv. melléklet 2.2 pontja szerinti megosztás</t>
  </si>
  <si>
    <t>D44</t>
  </si>
  <si>
    <t>Az adóévben megfizetett ideiglenes jellegű tevékenység utáni adó</t>
  </si>
  <si>
    <t>5. A Htv. melléklet 2.3 pontja szerinti megosztás</t>
  </si>
  <si>
    <t>D45</t>
  </si>
  <si>
    <t>Az adóévben megfizetett útdíj</t>
  </si>
  <si>
    <t>6. A Htv. melléklet 2.4.1 pontja szerinti megosztás</t>
  </si>
  <si>
    <t>D46</t>
  </si>
  <si>
    <t>Az Önkormányzati döntés szerint a vállalkozó adóévben elszámolt alapkutatás</t>
  </si>
  <si>
    <t>7. A Htv. melléklet 2.4.2 pontja szerinti megosztás</t>
  </si>
  <si>
    <t>E53</t>
  </si>
  <si>
    <t>Tárgyévet szeptember 15-ig megfizetett adóelőleg</t>
  </si>
  <si>
    <t>E54</t>
  </si>
  <si>
    <t>Tárgyévet követő év március 15-ig megfizetett adóelőleg</t>
  </si>
  <si>
    <t>Megosztás</t>
  </si>
  <si>
    <t>Adat</t>
  </si>
  <si>
    <t>E56</t>
  </si>
  <si>
    <t>Feltöltési kötelezettség címén befizetett összeg</t>
  </si>
  <si>
    <t>1. A vállalkozás által az adóévben - a Htv. melléklete szerint - figyelembeveendő összes személyi jellegű ráfordítás összege  Ft</t>
  </si>
  <si>
    <t>HIPA-05'!D23</t>
  </si>
  <si>
    <t>2. Az 1. sorból az önkormányzat illetékességi területén foglalkoztatottak után az adóévben  - a Htv. melléklete szerint - figyelembeveendő személyi jellegű ráfordítás összege Ft</t>
  </si>
  <si>
    <t>HIPA-05'!B23</t>
  </si>
  <si>
    <t>3. A vállalkozásnak az adóévben a székhely, telephely szerinti településekhez  tartozó  - a Htv. melléklete szerinti – összes eszközérték összege Ft</t>
  </si>
  <si>
    <t>HIPA-05'!D33</t>
  </si>
  <si>
    <t>4. A 3. sorból az önkormányzat illetékességi területén figyelembeveendő - a Htv. melléklete  szerinti – eszközérték összege Ft</t>
  </si>
  <si>
    <t>HIPA-05'!B33</t>
  </si>
  <si>
    <t>5. Egyetemes szolgáltató, villamosenergia- vagy földgázkereskedő villamosenergia vagy földgáz végső fogyasztók részére történő értékesítésből származó összes számviteli törvé    szerinti nettó árbevétele</t>
  </si>
  <si>
    <t>Ft</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</si>
  <si>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</si>
  <si>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</si>
  <si>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kWh, vagy ezer m3</t>
  </si>
  <si>
    <t>8. A 7.sorból a villamos energia elosztó hálózati engedélyes és földgázelosztói engedélyes esetén az önkormányzat illetékességi területén lévő végső fogyasztónak továbbított villamosenergia vagy földgáz mennyisége</t>
  </si>
  <si>
    <t>kWh, vagy ezer m4</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</si>
  <si>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</si>
  <si>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</si>
  <si>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</si>
  <si>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db</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</si>
  <si>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</si>
  <si>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</si>
  <si>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</si>
  <si>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</si>
  <si>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</si>
  <si>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Következő munkalap HIPA-05</t>
  </si>
  <si>
    <t>MEGELŐZŐ ÉVBEN AZ ADÓALAP MEGHALADTA A 100 M Ft-OT?</t>
  </si>
  <si>
    <t>Az a vállalkozó, akinek a tárgyévet megelőző teljes adóévben az iparűzési adóalapja (a továbbiakban: adóalap) meghaladta a 100 millió forintot, a Htv. Melléklet  2.1. pont szerinti adóalap-megosztási módszerét köteles alkalmazni.</t>
  </si>
  <si>
    <t xml:space="preserve"> </t>
  </si>
  <si>
    <t>Székhely</t>
  </si>
  <si>
    <t>1. Telephely</t>
  </si>
  <si>
    <t>2. Telephely</t>
  </si>
  <si>
    <t>3. Telephely</t>
  </si>
  <si>
    <t>4. Telephely</t>
  </si>
  <si>
    <t>5. Telephely</t>
  </si>
  <si>
    <t>6. Telephely</t>
  </si>
  <si>
    <t>7. Telephely</t>
  </si>
  <si>
    <t>8. Telephely</t>
  </si>
  <si>
    <t>9. Telephely</t>
  </si>
  <si>
    <t>ÖNKORMÁNYZAT HELYSÉGNEVE:</t>
  </si>
  <si>
    <t>Személyi jellegű ráfordítások megoszlása</t>
  </si>
  <si>
    <t>54 Bérköltség</t>
  </si>
  <si>
    <t>55 Személyi jellegű egyéb költségek</t>
  </si>
  <si>
    <t>56 Bérjárulékok</t>
  </si>
  <si>
    <t>Ügyvezető után számított éves ráfordítás, ha nincs elszámolt bérköltség</t>
  </si>
  <si>
    <t>Személyi jellegű ráfordítások összesen</t>
  </si>
  <si>
    <t>Megoszlás %</t>
  </si>
  <si>
    <t>Htv. szerinti eszközérték megoszlása (Tárgyi eszközök után elszámolt költségek, kalkulált norma összegek, HTV 52§ Melléklet 1.2.)</t>
  </si>
  <si>
    <t>57 Társasági adó törvény szerint elszámolható értékcsökkenés (Tárgyi eszközökre vonatkozó)</t>
  </si>
  <si>
    <t>52 Bérbevett tárgyi eszközök után elszámolt bérleti / lízing díjak</t>
  </si>
  <si>
    <t>Telek besz.értékének 2%-a</t>
  </si>
  <si>
    <t>Termőföld (500 Ft/AK)</t>
  </si>
  <si>
    <t>Ha az eszközérték a fentiek szerint nem határozható meg, akkor a beszerzési érték:</t>
  </si>
  <si>
    <t>Ingatlanok esetén a beszerzési ár 2%-a</t>
  </si>
  <si>
    <t>Egyéb eszköz esetén 10%-a</t>
  </si>
  <si>
    <t>Htv. szerinti eszközérték összesen:</t>
  </si>
  <si>
    <t xml:space="preserve">Személyi jellegű ráfordítások és 
Htv. szerinti eszközérték összesen </t>
  </si>
  <si>
    <t>Személyi jellegű ráfordítás arányos adóalap</t>
  </si>
  <si>
    <t>Htv. szerinti eszközérték arányos adólap</t>
  </si>
  <si>
    <t>Vállalkozás szintű adóalap (HIPA-01 6. sor)</t>
  </si>
  <si>
    <t>A foglalkoztatás növeléséhez kapcsolódó adóalap-mentesség (növekménye után 1 millió forint/fő összeggel) (Htv. 39/D §-a szerint)</t>
  </si>
  <si>
    <t>(201901.01-től megszűnt)</t>
  </si>
  <si>
    <t>A foglalkoztatás csökkentéséhez kapcsolódó adóalap-növekmény (Htv. 39/D § (6) bek. szerint)</t>
  </si>
  <si>
    <t>Adómentes adóalap önkormányzati döntés alapján (Htv. 39/C §-a szerint)</t>
  </si>
  <si>
    <t>Az adóévben megfizetett útdíj (Htv. 40/A. § (1) bek.) (teljes összeg)</t>
  </si>
  <si>
    <t>Az Önkormányzati döntés szerint a vállalkozó adóévben elszámolt alapkutatás, alkalmazott kutatás vagy kísérleti fejlesztés közvetlen költsége (Htv. 40/A. § (3) bek.) (teljes összeg)</t>
  </si>
  <si>
    <t>16. Az adóévben megfizetett útdíj 7,5 %-nak a településre jutó összege. (Htv. 40/A. § (1) bekezdés d) pontja szerint)</t>
  </si>
  <si>
    <t>ADÓELŐLEG:</t>
  </si>
  <si>
    <t>Tárgyév március 15-ig megfizetett adóelőleg:</t>
  </si>
  <si>
    <t>Tárgyév szeptember 15-ig megfizetett adóelőleg:</t>
  </si>
  <si>
    <t>Tárgyévre befizetett adóelőleg:</t>
  </si>
  <si>
    <t>Következő munkalap HIPA-01</t>
  </si>
  <si>
    <r>
      <rPr>
        <b/>
        <sz val="10"/>
        <rFont val="Arial Narrow"/>
        <family val="2"/>
        <charset val="238"/>
      </rPr>
      <t>Feltöltési kötelezettség címén befizetett összeg (Art. 2. sz. melléklet II</t>
    </r>
    <r>
      <rPr>
        <b/>
        <sz val="10"/>
        <color rgb="FFFF0000"/>
        <rFont val="Arial Narrow"/>
        <family val="2"/>
        <charset val="238"/>
      </rPr>
      <t>*</t>
    </r>
    <r>
      <rPr>
        <b/>
        <sz val="10"/>
        <rFont val="Arial Narrow"/>
        <family val="2"/>
        <charset val="238"/>
      </rPr>
      <t>) pont) tárgyév utolsó hónapjának 20-ig. (Art. 231. § (1) bek.)</t>
    </r>
  </si>
  <si>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</si>
  <si>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</si>
  <si>
    <t>INNOVÁCIÓS JÁRULÉK</t>
  </si>
  <si>
    <t>2014. évi LXXVI. törvény a tudományos kutatásról, fejlesztésről és innovációról</t>
  </si>
  <si>
    <t xml:space="preserve">                                                                                       </t>
  </si>
  <si>
    <t>INNOVÁCIÓS JÁRULÉK SZÁMÍTÁSA</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</si>
  <si>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</si>
  <si>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Adatok a HIPA táblákról!</t>
  </si>
  <si>
    <t>A járulékszámítás levezetése</t>
  </si>
  <si>
    <t>39.§(1) hatályába tartozó</t>
  </si>
  <si>
    <t xml:space="preserve">Htv. szerinti - vállalkozási szintű - adóalap [1-(2+3+4+5)     </t>
  </si>
  <si>
    <t>HIPA-01'!B18</t>
  </si>
  <si>
    <t>Külföldön létesített telephelyen végzett tevékenységre jutó adóalap-mentesség</t>
  </si>
  <si>
    <t>INNOVÁCIÓS JÁRULÉK ALAPJA</t>
  </si>
  <si>
    <t>INNOVÁCIÓS JÁRULÉK MÉRTÉKE</t>
  </si>
  <si>
    <t>REHABILITÁCIÓS HOZZÁJÁRULÁS</t>
  </si>
  <si>
    <t>2011. évi CXCI. törvény a megváltozott munkaképességű személyek ellátásairól és egyes törvények módosításáról</t>
  </si>
  <si>
    <t>REHABILITÁCIÓS HOZZÁJÁRULÁS SZÁMÍTÁSA</t>
  </si>
  <si>
    <t xml:space="preserve">23. § (5) </t>
  </si>
  <si>
    <t>A hozzájárulás mértéke Ft/fő</t>
  </si>
  <si>
    <t>Létszám szorzó</t>
  </si>
  <si>
    <t>Időszak</t>
  </si>
  <si>
    <t>Átlagos stat. áll. létszám</t>
  </si>
  <si>
    <t>Létszám 5 %-a</t>
  </si>
  <si>
    <t xml:space="preserve">Megvált. m.képességű dolgozó (fő) </t>
  </si>
  <si>
    <t>Előleg</t>
  </si>
  <si>
    <t>Kötelezettség</t>
  </si>
  <si>
    <t>Teljesítés</t>
  </si>
  <si>
    <t>I. negyedév</t>
  </si>
  <si>
    <t>II. negyedév</t>
  </si>
  <si>
    <t>III. negyedév</t>
  </si>
  <si>
    <t>IV. negyedév</t>
  </si>
  <si>
    <t>Összesen:</t>
  </si>
  <si>
    <t>Éves</t>
  </si>
  <si>
    <t>Az adóévben megfizetett ideiglenes jellegű tevékenység utáni adó (Htv. 40/A. § (1) bek.)
(2021.01.0-től az ideiglenes jellegű tevékenységre vonatkozó előírások megszüntek)</t>
  </si>
  <si>
    <t xml:space="preserve">15. Az ideiglenes jellegű iparűzési tevékenység után az adóévben megfizetett és az önkormányzatnál levonható adóátalány összege.
(2021.01.0-től az ideiglenes jellegű tevékenységre vonatkozó előírások megszüntek)
</t>
  </si>
  <si>
    <t>(2023. 01.01-én hatályos alapbér kötelező legkisebb összege: 232.000,-Ft)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</si>
</sst>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F_t_._-;\-* #,##0.00\ _F_t_._-;_-* \-??\ _F_t_._-;_-@_-"/>
    <numFmt numFmtId="165" formatCode="_-* #,##0.00\ _F_t_-;\-* #,##0.00\ _F_t_-;_-* \-??\ _F_t_-;_-@_-"/>
    <numFmt numFmtId="166" formatCode="#\ ##0"/>
    <numFmt numFmtId="167" formatCode="#,##0_ ;[Red]\-#,##0\ "/>
    <numFmt numFmtId="168" formatCode="_-* #,##0\ _F_t_._-;\-* #,##0\ _F_t_._-;_-* \-??\ _F_t_._-;_-@_-"/>
    <numFmt numFmtId="169" formatCode="0.00000%"/>
    <numFmt numFmtId="170" formatCode="0.0000%"/>
    <numFmt numFmtId="171" formatCode="0.0%"/>
    <numFmt numFmtId="172" formatCode="0.0"/>
  </numFmts>
  <fonts count="53" x14ac:knownFonts="1">
    <font>
      <sz val="10"/>
      <name val="Arial"/>
      <charset val="238"/>
    </font>
    <font>
      <sz val="10"/>
      <name val="Arial"/>
      <family val="2"/>
      <charset val="238"/>
    </font>
    <font>
      <u/>
      <sz val="12"/>
      <color rgb="FF0000FF"/>
      <name val="Arial CE"/>
      <charset val="238"/>
    </font>
    <font>
      <u/>
      <sz val="10"/>
      <color rgb="FF0000FF"/>
      <name val="Arial"/>
      <family val="2"/>
      <charset val="238"/>
    </font>
    <font>
      <u/>
      <sz val="11"/>
      <color rgb="FF0000FF"/>
      <name val="Arial"/>
      <family val="2"/>
      <charset val="1"/>
    </font>
    <font>
      <sz val="10"/>
      <name val="Arial CE"/>
      <charset val="238"/>
    </font>
    <font>
      <sz val="10"/>
      <name val="MS Sans Serif"/>
      <family val="2"/>
      <charset val="238"/>
    </font>
    <font>
      <sz val="11"/>
      <color rgb="FF000000"/>
      <name val="Calibri"/>
      <family val="2"/>
      <charset val="238"/>
    </font>
    <font>
      <sz val="11"/>
      <name val="Arial"/>
      <family val="2"/>
      <charset val="238"/>
    </font>
    <font>
      <sz val="10"/>
      <name val="Arial"/>
      <family val="2"/>
      <charset val="238"/>
    </font>
    <font>
      <sz val="11"/>
      <name val="Arial"/>
      <family val="2"/>
      <charset val="1"/>
    </font>
    <font>
      <sz val="12"/>
      <name val="Times New Roman"/>
      <family val="1"/>
      <charset val="238"/>
    </font>
    <font>
      <sz val="11"/>
      <color rgb="FF000000"/>
      <name val="Arial"/>
      <family val="2"/>
      <charset val="1"/>
    </font>
    <font>
      <sz val="12"/>
      <name val="Arial CE"/>
      <charset val="238"/>
    </font>
    <font>
      <sz val="10"/>
      <name val="Arial Narrow"/>
      <family val="2"/>
      <charset val="238"/>
    </font>
    <font>
      <sz val="11"/>
      <color rgb="FF003366"/>
      <name val="Garamond"/>
      <family val="1"/>
      <charset val="238"/>
    </font>
    <font>
      <sz val="11"/>
      <color rgb="FF000000"/>
      <name val="Arial Narrow"/>
      <family val="2"/>
      <charset val="238"/>
    </font>
    <font>
      <b/>
      <sz val="14"/>
      <color rgb="FF000000"/>
      <name val="Arial Narrow"/>
      <family val="2"/>
      <charset val="238"/>
    </font>
    <font>
      <sz val="14"/>
      <color rgb="FF000000"/>
      <name val="Arial Narrow"/>
      <family val="2"/>
      <charset val="238"/>
    </font>
    <font>
      <b/>
      <sz val="11"/>
      <color rgb="FF000000"/>
      <name val="Arial Narrow"/>
      <family val="2"/>
      <charset val="238"/>
    </font>
    <font>
      <sz val="11"/>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0"/>
      <name val="Arial Narrow"/>
      <family val="2"/>
      <charset val="238"/>
    </font>
    <font>
      <u/>
      <sz val="10"/>
      <color rgb="FF0000FF"/>
      <name val="Arial Narrow"/>
      <family val="2"/>
      <charset val="238"/>
    </font>
    <font>
      <b/>
      <sz val="10"/>
      <color rgb="FF0000FF"/>
      <name val="Arial Narrow"/>
      <family val="2"/>
      <charset val="238"/>
    </font>
    <font>
      <b/>
      <sz val="14"/>
      <color rgb="FFFF0000"/>
      <name val="Arial Narrow"/>
      <family val="2"/>
      <charset val="238"/>
    </font>
    <font>
      <b/>
      <sz val="10"/>
      <color rgb="FFFF0000"/>
      <name val="Arial Narrow"/>
      <family val="2"/>
      <charset val="238"/>
    </font>
    <font>
      <b/>
      <sz val="11"/>
      <color rgb="FF969696"/>
      <name val="Arial Narrow"/>
      <family val="2"/>
      <charset val="238"/>
    </font>
    <font>
      <sz val="11"/>
      <color rgb="FF969696"/>
      <name val="Arial Narrow"/>
      <family val="2"/>
      <charset val="238"/>
    </font>
    <font>
      <b/>
      <sz val="11"/>
      <color rgb="FF800000"/>
      <name val="Arial Narrow"/>
      <family val="2"/>
      <charset val="238"/>
    </font>
    <font>
      <b/>
      <u/>
      <sz val="10"/>
      <color rgb="FF0000FF"/>
      <name val="Arial"/>
      <family val="2"/>
      <charset val="238"/>
    </font>
    <font>
      <sz val="10"/>
      <color rgb="FF000000"/>
      <name val="Arial Narrow"/>
      <family val="2"/>
      <charset val="238"/>
    </font>
    <font>
      <b/>
      <sz val="12"/>
      <color rgb="FFFF0000"/>
      <name val="Arial Narrow"/>
      <family val="2"/>
      <charset val="238"/>
    </font>
    <font>
      <b/>
      <sz val="10"/>
      <color rgb="FF0070C0"/>
      <name val="Arial Narrow"/>
      <family val="2"/>
      <charset val="238"/>
    </font>
    <font>
      <b/>
      <sz val="18"/>
      <name val="Arial Narrow"/>
      <family val="2"/>
      <charset val="238"/>
    </font>
    <font>
      <b/>
      <sz val="16"/>
      <name val="Arial Narrow"/>
      <family val="2"/>
      <charset val="238"/>
    </font>
    <font>
      <b/>
      <sz val="10.5"/>
      <color rgb="FFFF0000"/>
      <name val="Arial Narrow"/>
      <family val="2"/>
      <charset val="238"/>
    </font>
    <font>
      <b/>
      <i/>
      <sz val="10"/>
      <name val="Arial Narrow"/>
      <family val="2"/>
      <charset val="238"/>
    </font>
    <font>
      <u/>
      <sz val="12"/>
      <color rgb="FF0000FF"/>
      <name val="Arial"/>
      <family val="2"/>
      <charset val="238"/>
    </font>
    <font>
      <b/>
      <sz val="9"/>
      <color rgb="FF000000"/>
      <name val="Tahoma"/>
      <family val="2"/>
      <charset val="238"/>
    </font>
    <font>
      <sz val="9"/>
      <color rgb="FF000000"/>
      <name val="Tahoma"/>
      <family val="2"/>
      <charset val="238"/>
    </font>
    <font>
      <sz val="10"/>
      <color rgb="FFFF0000"/>
      <name val="Arial Narrow"/>
      <family val="2"/>
      <charset val="238"/>
    </font>
    <font>
      <i/>
      <sz val="10"/>
      <name val="Arial Narrow"/>
      <family val="2"/>
      <charset val="238"/>
    </font>
    <font>
      <b/>
      <sz val="9"/>
      <color rgb="FF0070C0"/>
      <name val="Arial"/>
      <family val="2"/>
      <charset val="238"/>
    </font>
    <font>
      <b/>
      <sz val="12"/>
      <name val="Arial Narrow"/>
      <family val="2"/>
      <charset val="238"/>
    </font>
    <font>
      <sz val="8"/>
      <color rgb="FF000000"/>
      <name val="Tahoma"/>
      <family val="2"/>
      <charset val="238"/>
    </font>
    <font>
      <u/>
      <sz val="10"/>
      <color rgb="FF0070C0"/>
      <name val="Arial Narrow"/>
      <family val="2"/>
      <charset val="238"/>
    </font>
    <font>
      <sz val="12"/>
      <name val="Arial Narrow"/>
      <family val="2"/>
      <charset val="238"/>
    </font>
    <font>
      <sz val="11"/>
      <color rgb="FFFFFFFF"/>
      <name val="Calibri"/>
      <family val="2"/>
      <charset val="238"/>
    </font>
  </fonts>
  <fills count="7">
    <fill>
      <patternFill patternType="none"/>
    </fill>
    <fill>
      <patternFill patternType="gray125"/>
    </fill>
    <fill>
      <patternFill patternType="solid">
        <fgColor rgb="FFCCFFCC"/>
        <bgColor rgb="FFCCFFFF"/>
      </patternFill>
    </fill>
    <fill>
      <patternFill patternType="solid">
        <fgColor rgb="FFFFFFFF"/>
        <bgColor rgb="FFFFFFCC"/>
      </patternFill>
    </fill>
    <fill>
      <patternFill patternType="solid">
        <fgColor rgb="FFBFBFBF"/>
        <bgColor rgb="FFCCCCFF"/>
      </patternFill>
    </fill>
    <fill>
      <patternFill patternType="solid">
        <fgColor rgb="FFFFFFCC"/>
        <bgColor rgb="FFFFFFFF"/>
      </patternFill>
    </fill>
    <fill>
      <patternFill patternType="solid">
        <fgColor rgb="FF969696"/>
        <bgColor rgb="FF808080"/>
      </patternFill>
    </fill>
  </fills>
  <borders count="58">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medium">
        <color auto="1"/>
      </top>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s>
  <cellStyleXfs count="39">
    <xf numFmtId="0" fontId="0" fillId="0" borderId="0"/>
    <xf numFmtId="165" fontId="1" fillId="0" borderId="0" applyBorder="0" applyProtection="0"/>
    <xf numFmtId="0" fontId="3" fillId="0" borderId="0" applyBorder="0" applyProtection="0"/>
    <xf numFmtId="164"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xf numFmtId="0" fontId="6" fillId="0" borderId="0"/>
    <xf numFmtId="0" fontId="7" fillId="0" borderId="0"/>
    <xf numFmtId="0" fontId="5" fillId="0" borderId="0"/>
    <xf numFmtId="0" fontId="8" fillId="0" borderId="0"/>
    <xf numFmtId="0" fontId="9" fillId="0" borderId="0"/>
    <xf numFmtId="0" fontId="10" fillId="0" borderId="0"/>
    <xf numFmtId="0" fontId="10" fillId="0" borderId="0"/>
    <xf numFmtId="0" fontId="11" fillId="0" borderId="0"/>
    <xf numFmtId="0" fontId="12" fillId="0" borderId="0"/>
    <xf numFmtId="0" fontId="12" fillId="0" borderId="0"/>
    <xf numFmtId="0" fontId="13" fillId="0" borderId="0"/>
    <xf numFmtId="0" fontId="10" fillId="0" borderId="0"/>
    <xf numFmtId="0" fontId="11" fillId="0" borderId="0"/>
    <xf numFmtId="0" fontId="7" fillId="0" borderId="0"/>
    <xf numFmtId="0" fontId="9" fillId="0" borderId="0"/>
    <xf numFmtId="0" fontId="9" fillId="0" borderId="0"/>
    <xf numFmtId="0" fontId="5" fillId="0" borderId="0"/>
    <xf numFmtId="0" fontId="14" fillId="0" borderId="0"/>
    <xf numFmtId="0" fontId="5" fillId="0" borderId="0"/>
    <xf numFmtId="0" fontId="7" fillId="0" borderId="0"/>
    <xf numFmtId="0" fontId="7" fillId="0" borderId="0"/>
    <xf numFmtId="0" fontId="5" fillId="0" borderId="0"/>
    <xf numFmtId="0" fontId="15" fillId="0" borderId="0">
      <alignment horizontal="left" vertical="center"/>
    </xf>
    <xf numFmtId="0" fontId="9" fillId="0" borderId="0"/>
    <xf numFmtId="9" fontId="1" fillId="0" borderId="0" applyBorder="0" applyProtection="0"/>
  </cellStyleXfs>
  <cellXfs count="452">
    <xf numFmtId="0" fontId="0" fillId="0" borderId="0" xfId="0"/>
    <xf numFmtId="0" fontId="16" fillId="2" borderId="0" xfId="17" applyFont="1" applyFill="1"/>
    <xf numFmtId="0" fontId="16" fillId="2" borderId="0" xfId="17" applyFont="1" applyFill="1" applyAlignment="1">
      <alignment vertical="top" wrapText="1"/>
    </xf>
    <xf numFmtId="0" fontId="17" fillId="0" borderId="0" xfId="17" applyFont="1"/>
    <xf numFmtId="0" fontId="17" fillId="3" borderId="0" xfId="17" applyFont="1" applyFill="1" applyAlignment="1">
      <alignment horizontal="center" vertical="top" wrapText="1"/>
    </xf>
    <xf numFmtId="0" fontId="18" fillId="0" borderId="0" xfId="17" applyFont="1"/>
    <xf numFmtId="0" fontId="17" fillId="3" borderId="0" xfId="17" applyFont="1" applyFill="1" applyAlignment="1">
      <alignment horizontal="right"/>
    </xf>
    <xf numFmtId="0" fontId="19" fillId="3" borderId="0" xfId="17" applyFont="1" applyFill="1" applyAlignment="1">
      <alignment horizontal="center"/>
    </xf>
    <xf numFmtId="14" fontId="19" fillId="0" borderId="0" xfId="17" applyNumberFormat="1" applyFont="1" applyAlignment="1">
      <alignment horizontal="center" vertical="top" wrapText="1"/>
    </xf>
    <xf numFmtId="0" fontId="20" fillId="2" borderId="0" xfId="17" applyFont="1" applyFill="1"/>
    <xf numFmtId="0" fontId="21" fillId="3" borderId="1" xfId="17" applyFont="1" applyFill="1" applyBorder="1" applyAlignment="1">
      <alignment horizontal="left" vertical="top"/>
    </xf>
    <xf numFmtId="166" fontId="21" fillId="0" borderId="1" xfId="17" applyNumberFormat="1" applyFont="1" applyBorder="1" applyAlignment="1">
      <alignment horizontal="left" vertical="top" wrapText="1"/>
    </xf>
    <xf numFmtId="0" fontId="21" fillId="3" borderId="1" xfId="17" applyFont="1" applyFill="1" applyBorder="1" applyAlignment="1">
      <alignment horizontal="center" vertical="top"/>
    </xf>
    <xf numFmtId="0" fontId="16" fillId="0" borderId="0" xfId="17" applyFont="1"/>
    <xf numFmtId="0" fontId="20" fillId="2" borderId="1" xfId="17" applyFont="1" applyFill="1" applyBorder="1" applyAlignment="1" applyProtection="1">
      <alignment horizontal="center"/>
      <protection locked="0" hidden="1"/>
    </xf>
    <xf numFmtId="0" fontId="16" fillId="2" borderId="0" xfId="17" applyFont="1" applyFill="1" applyAlignment="1">
      <alignment horizontal="left"/>
    </xf>
    <xf numFmtId="166" fontId="21" fillId="2" borderId="1" xfId="17" applyNumberFormat="1" applyFont="1" applyFill="1" applyBorder="1" applyAlignment="1">
      <alignment horizontal="left"/>
    </xf>
    <xf numFmtId="166" fontId="19" fillId="0" borderId="1" xfId="17" applyNumberFormat="1" applyFont="1" applyBorder="1" applyAlignment="1">
      <alignment horizontal="right"/>
    </xf>
    <xf numFmtId="0" fontId="19" fillId="0" borderId="0" xfId="17" applyFont="1" applyAlignment="1">
      <alignment horizontal="left"/>
    </xf>
    <xf numFmtId="0" fontId="19" fillId="0" borderId="0" xfId="17" applyFont="1"/>
    <xf numFmtId="0" fontId="21" fillId="0" borderId="1" xfId="17" applyFont="1" applyBorder="1" applyAlignment="1">
      <alignment horizontal="left" vertical="top"/>
    </xf>
    <xf numFmtId="166" fontId="22" fillId="2" borderId="1" xfId="17" applyNumberFormat="1" applyFont="1" applyFill="1" applyBorder="1" applyAlignment="1">
      <alignment horizontal="left"/>
    </xf>
    <xf numFmtId="166" fontId="19" fillId="0" borderId="0" xfId="17" applyNumberFormat="1" applyFont="1" applyAlignment="1">
      <alignment horizontal="center"/>
    </xf>
    <xf numFmtId="0" fontId="21" fillId="3" borderId="0" xfId="17" applyFont="1" applyFill="1" applyAlignment="1">
      <alignment horizontal="left"/>
    </xf>
    <xf numFmtId="0" fontId="21" fillId="0" borderId="0" xfId="17" applyFont="1" applyAlignment="1">
      <alignment horizontal="left"/>
    </xf>
    <xf numFmtId="166" fontId="19" fillId="0" borderId="0" xfId="17" applyNumberFormat="1" applyFont="1" applyAlignment="1">
      <alignment horizontal="center" wrapText="1"/>
    </xf>
    <xf numFmtId="0" fontId="21" fillId="3" borderId="0" xfId="17" applyFont="1" applyFill="1" applyAlignment="1">
      <alignment horizontal="left" vertical="center"/>
    </xf>
    <xf numFmtId="0" fontId="19" fillId="3" borderId="0" xfId="17" applyFont="1" applyFill="1" applyAlignment="1">
      <alignment vertical="top"/>
    </xf>
    <xf numFmtId="0" fontId="23" fillId="0" borderId="0" xfId="17" applyFont="1" applyAlignment="1">
      <alignment vertical="top" wrapText="1"/>
    </xf>
    <xf numFmtId="0" fontId="21" fillId="0" borderId="0" xfId="17" applyFont="1"/>
    <xf numFmtId="0" fontId="20" fillId="3" borderId="0" xfId="17" applyFont="1" applyFill="1" applyAlignment="1">
      <alignment wrapText="1"/>
    </xf>
    <xf numFmtId="0" fontId="24" fillId="0" borderId="0" xfId="17" applyFont="1" applyAlignment="1">
      <alignment horizontal="justify" vertical="top"/>
    </xf>
    <xf numFmtId="0" fontId="24" fillId="2" borderId="0" xfId="17" applyFont="1" applyFill="1" applyAlignment="1">
      <alignment horizontal="justify" vertical="top" wrapText="1"/>
    </xf>
    <xf numFmtId="0" fontId="21" fillId="0" borderId="0" xfId="17" applyFont="1" applyAlignment="1">
      <alignment horizontal="left" vertical="center"/>
    </xf>
    <xf numFmtId="0" fontId="20" fillId="3" borderId="0" xfId="17" applyFont="1" applyFill="1" applyAlignment="1">
      <alignment vertical="center" wrapText="1"/>
    </xf>
    <xf numFmtId="166" fontId="25" fillId="0" borderId="0" xfId="17" applyNumberFormat="1" applyFont="1" applyAlignment="1">
      <alignment horizontal="left" vertical="top"/>
    </xf>
    <xf numFmtId="0" fontId="20" fillId="3" borderId="0" xfId="17" applyFont="1" applyFill="1" applyAlignment="1">
      <alignment vertical="center"/>
    </xf>
    <xf numFmtId="167" fontId="16" fillId="3" borderId="1" xfId="17" applyNumberFormat="1" applyFont="1" applyFill="1" applyBorder="1" applyAlignment="1">
      <alignment vertical="top" wrapText="1"/>
    </xf>
    <xf numFmtId="0" fontId="16" fillId="3" borderId="1" xfId="17" applyFont="1" applyFill="1" applyBorder="1" applyAlignment="1">
      <alignment horizontal="left" vertical="top" wrapText="1"/>
    </xf>
    <xf numFmtId="0" fontId="14" fillId="2" borderId="0" xfId="24" applyFont="1" applyFill="1" applyProtection="1"/>
    <xf numFmtId="0" fontId="14" fillId="2" borderId="0" xfId="24" applyFont="1" applyFill="1" applyAlignment="1" applyProtection="1">
      <alignment horizontal="justify" wrapText="1"/>
    </xf>
    <xf numFmtId="0" fontId="26" fillId="2" borderId="0" xfId="24" applyFont="1" applyFill="1" applyAlignment="1" applyProtection="1">
      <alignment horizontal="center"/>
    </xf>
    <xf numFmtId="0" fontId="27" fillId="2" borderId="0" xfId="10" applyFont="1" applyFill="1" applyBorder="1" applyAlignment="1" applyProtection="1"/>
    <xf numFmtId="0" fontId="14" fillId="0" borderId="0" xfId="24" applyFont="1" applyProtection="1"/>
    <xf numFmtId="0" fontId="21" fillId="0" borderId="0" xfId="24" applyFont="1" applyAlignment="1" applyProtection="1">
      <alignment horizontal="center" wrapText="1"/>
    </xf>
    <xf numFmtId="0" fontId="28" fillId="0" borderId="0" xfId="10" applyFont="1" applyBorder="1" applyAlignment="1" applyProtection="1">
      <alignment horizontal="center"/>
    </xf>
    <xf numFmtId="0" fontId="20" fillId="0" borderId="0" xfId="24" applyFont="1" applyProtection="1"/>
    <xf numFmtId="0" fontId="21" fillId="0" borderId="0" xfId="24" applyFont="1" applyAlignment="1" applyProtection="1">
      <alignment horizontal="center"/>
    </xf>
    <xf numFmtId="0" fontId="26" fillId="0" borderId="0" xfId="24" applyFont="1" applyAlignment="1" applyProtection="1">
      <alignment horizontal="center" wrapText="1"/>
    </xf>
    <xf numFmtId="0" fontId="26" fillId="0" borderId="0" xfId="24" applyFont="1" applyAlignment="1" applyProtection="1">
      <alignment horizontal="center"/>
    </xf>
    <xf numFmtId="0" fontId="29" fillId="3" borderId="0" xfId="35" applyFont="1" applyFill="1" applyBorder="1" applyAlignment="1">
      <alignment horizontal="left" vertical="top"/>
    </xf>
    <xf numFmtId="0" fontId="26" fillId="3" borderId="0" xfId="35" applyFont="1" applyFill="1" applyBorder="1" applyAlignment="1">
      <alignment horizontal="justify" vertical="top" wrapText="1"/>
    </xf>
    <xf numFmtId="3" fontId="21" fillId="3" borderId="0" xfId="35" applyNumberFormat="1" applyFont="1" applyFill="1" applyBorder="1" applyAlignment="1">
      <alignment horizontal="left" vertical="top"/>
    </xf>
    <xf numFmtId="0" fontId="30" fillId="3" borderId="0" xfId="35" applyFont="1" applyFill="1" applyBorder="1" applyAlignment="1">
      <alignment horizontal="left" vertical="center"/>
    </xf>
    <xf numFmtId="0" fontId="26" fillId="2" borderId="2" xfId="35" applyFont="1" applyFill="1" applyBorder="1" applyAlignment="1">
      <alignment horizontal="center" vertical="center"/>
    </xf>
    <xf numFmtId="3" fontId="26" fillId="3" borderId="2" xfId="35" applyNumberFormat="1" applyFont="1" applyFill="1" applyBorder="1" applyAlignment="1">
      <alignment horizontal="center" vertical="center"/>
    </xf>
    <xf numFmtId="167" fontId="26" fillId="4" borderId="2" xfId="36" applyNumberFormat="1" applyFont="1" applyFill="1" applyBorder="1" applyAlignment="1" applyProtection="1">
      <alignment horizontal="center" vertical="center"/>
    </xf>
    <xf numFmtId="167" fontId="26" fillId="5" borderId="2" xfId="36" applyNumberFormat="1" applyFont="1" applyFill="1" applyBorder="1" applyAlignment="1" applyProtection="1">
      <alignment horizontal="center" vertical="center"/>
    </xf>
    <xf numFmtId="0" fontId="30" fillId="3" borderId="0" xfId="35" applyFont="1" applyFill="1" applyBorder="1" applyAlignment="1">
      <alignment horizontal="left" vertical="top"/>
    </xf>
    <xf numFmtId="0" fontId="26" fillId="0" borderId="0" xfId="24" applyFont="1" applyAlignment="1" applyProtection="1">
      <alignment horizontal="justify" wrapText="1"/>
    </xf>
    <xf numFmtId="0" fontId="20" fillId="0" borderId="1" xfId="24" applyFont="1" applyBorder="1"/>
    <xf numFmtId="0" fontId="20" fillId="0" borderId="1" xfId="24" applyFont="1" applyBorder="1" applyAlignment="1">
      <alignment horizontal="justify" wrapText="1"/>
    </xf>
    <xf numFmtId="0" fontId="20" fillId="0" borderId="1" xfId="24" applyFont="1" applyBorder="1" applyAlignment="1">
      <alignment horizontal="center"/>
    </xf>
    <xf numFmtId="0" fontId="31" fillId="0" borderId="1" xfId="24" applyFont="1" applyBorder="1"/>
    <xf numFmtId="0" fontId="32" fillId="0" borderId="1" xfId="24" applyFont="1" applyBorder="1"/>
    <xf numFmtId="0" fontId="32" fillId="0" borderId="1" xfId="24" applyFont="1" applyBorder="1" applyAlignment="1">
      <alignment horizontal="justify" wrapText="1"/>
    </xf>
    <xf numFmtId="0" fontId="33" fillId="0" borderId="1" xfId="24" applyFont="1" applyBorder="1" applyAlignment="1"/>
    <xf numFmtId="0" fontId="21" fillId="0" borderId="1" xfId="24" applyFont="1" applyBorder="1" applyAlignment="1">
      <alignment horizontal="justify" wrapText="1"/>
    </xf>
    <xf numFmtId="0" fontId="33" fillId="0" borderId="1" xfId="24" applyFont="1" applyBorder="1" applyAlignment="1">
      <alignment horizontal="center"/>
    </xf>
    <xf numFmtId="0" fontId="34" fillId="0" borderId="1" xfId="2" applyFont="1" applyBorder="1" applyAlignment="1" applyProtection="1">
      <alignment horizontal="center"/>
    </xf>
    <xf numFmtId="0" fontId="20" fillId="0" borderId="1" xfId="10" applyFont="1" applyBorder="1" applyAlignment="1" applyProtection="1">
      <alignment horizontal="justify" wrapText="1"/>
    </xf>
    <xf numFmtId="0" fontId="14" fillId="0" borderId="0" xfId="24" applyFont="1" applyAlignment="1" applyProtection="1">
      <alignment horizontal="justify" wrapText="1"/>
    </xf>
    <xf numFmtId="0" fontId="33" fillId="0" borderId="1" xfId="24" applyFont="1" applyBorder="1" applyAlignment="1">
      <alignment horizontal="left"/>
    </xf>
    <xf numFmtId="0" fontId="33" fillId="0" borderId="1" xfId="24" applyFont="1" applyBorder="1" applyAlignment="1">
      <alignment horizontal="center" vertical="center"/>
    </xf>
    <xf numFmtId="0" fontId="14" fillId="2" borderId="0" xfId="0" applyFont="1" applyFill="1"/>
    <xf numFmtId="0" fontId="21" fillId="3" borderId="0" xfId="36" applyFont="1" applyFill="1" applyAlignment="1" applyProtection="1">
      <alignment horizontal="left" vertical="center"/>
      <protection hidden="1"/>
    </xf>
    <xf numFmtId="3" fontId="21" fillId="3" borderId="0" xfId="36" applyNumberFormat="1" applyFont="1" applyFill="1" applyAlignment="1" applyProtection="1">
      <alignment horizontal="left" vertical="center" wrapText="1"/>
      <protection hidden="1"/>
    </xf>
    <xf numFmtId="0" fontId="3" fillId="2" borderId="0" xfId="2" applyFont="1" applyFill="1" applyBorder="1" applyAlignment="1" applyProtection="1">
      <alignment horizontal="left"/>
    </xf>
    <xf numFmtId="0" fontId="14" fillId="2" borderId="2" xfId="0" applyFont="1" applyFill="1" applyBorder="1"/>
    <xf numFmtId="0" fontId="35" fillId="3" borderId="0" xfId="0" applyFont="1" applyFill="1"/>
    <xf numFmtId="0" fontId="36" fillId="2" borderId="0" xfId="19" applyFont="1" applyFill="1"/>
    <xf numFmtId="0" fontId="35" fillId="2" borderId="0" xfId="0" applyFont="1" applyFill="1"/>
    <xf numFmtId="0" fontId="21" fillId="3" borderId="3" xfId="0" applyFont="1" applyFill="1" applyBorder="1"/>
    <xf numFmtId="0" fontId="21" fillId="3" borderId="4" xfId="0" applyFont="1" applyFill="1" applyBorder="1"/>
    <xf numFmtId="0" fontId="21" fillId="3" borderId="5" xfId="0" applyFont="1" applyFill="1" applyBorder="1"/>
    <xf numFmtId="3" fontId="21" fillId="3" borderId="6" xfId="36" applyNumberFormat="1" applyFont="1" applyFill="1" applyBorder="1" applyAlignment="1" applyProtection="1">
      <alignment horizontal="left" vertical="center"/>
      <protection hidden="1"/>
    </xf>
    <xf numFmtId="14" fontId="21" fillId="2" borderId="6" xfId="0" applyNumberFormat="1" applyFont="1" applyFill="1" applyBorder="1"/>
    <xf numFmtId="0" fontId="21" fillId="3" borderId="7" xfId="0" applyFont="1" applyFill="1" applyBorder="1"/>
    <xf numFmtId="0" fontId="21" fillId="3" borderId="6" xfId="0" applyFont="1" applyFill="1" applyBorder="1"/>
    <xf numFmtId="0" fontId="21" fillId="3" borderId="8" xfId="0" applyFont="1" applyFill="1" applyBorder="1"/>
    <xf numFmtId="3" fontId="21" fillId="3" borderId="6" xfId="35" applyNumberFormat="1" applyFont="1" applyFill="1" applyBorder="1" applyAlignment="1">
      <alignment horizontal="left" vertical="top"/>
    </xf>
    <xf numFmtId="0" fontId="21" fillId="3" borderId="6" xfId="0" applyFont="1" applyFill="1" applyBorder="1" applyAlignment="1">
      <alignment horizontal="left"/>
    </xf>
    <xf numFmtId="0" fontId="21" fillId="2" borderId="0" xfId="0" applyFont="1" applyFill="1"/>
    <xf numFmtId="0" fontId="26" fillId="6" borderId="0" xfId="0" applyFont="1" applyFill="1" applyAlignment="1">
      <alignment horizontal="center"/>
    </xf>
    <xf numFmtId="0" fontId="26" fillId="3" borderId="0" xfId="35" applyFont="1" applyFill="1" applyBorder="1" applyAlignment="1">
      <alignment horizontal="left" vertical="top"/>
    </xf>
    <xf numFmtId="3" fontId="21" fillId="3" borderId="7" xfId="35" applyNumberFormat="1" applyFont="1" applyFill="1" applyBorder="1" applyAlignment="1">
      <alignment horizontal="left" vertical="top"/>
    </xf>
    <xf numFmtId="0" fontId="37" fillId="3" borderId="0" xfId="35" applyFont="1" applyFill="1" applyBorder="1" applyAlignment="1">
      <alignment horizontal="left" vertical="center"/>
    </xf>
    <xf numFmtId="0" fontId="21" fillId="3" borderId="0" xfId="0" applyFont="1" applyFill="1" applyBorder="1"/>
    <xf numFmtId="0" fontId="38" fillId="3" borderId="9" xfId="35" applyFont="1" applyFill="1" applyBorder="1" applyAlignment="1">
      <alignment horizontal="left" vertical="top"/>
    </xf>
    <xf numFmtId="0" fontId="39" fillId="3" borderId="10" xfId="35" applyFont="1" applyFill="1" applyBorder="1" applyAlignment="1">
      <alignment horizontal="left" vertical="top"/>
    </xf>
    <xf numFmtId="0" fontId="26" fillId="3" borderId="10" xfId="35" applyFont="1" applyFill="1" applyBorder="1" applyAlignment="1">
      <alignment horizontal="left" vertical="top"/>
    </xf>
    <xf numFmtId="3" fontId="21" fillId="3" borderId="10" xfId="35" applyNumberFormat="1" applyFont="1" applyFill="1" applyBorder="1" applyAlignment="1">
      <alignment horizontal="left" vertical="top"/>
    </xf>
    <xf numFmtId="0" fontId="21" fillId="3" borderId="11" xfId="0" applyFont="1" applyFill="1" applyBorder="1"/>
    <xf numFmtId="0" fontId="14" fillId="3" borderId="12" xfId="35" applyFont="1" applyFill="1" applyBorder="1" applyAlignment="1">
      <alignment horizontal="left" vertical="top"/>
    </xf>
    <xf numFmtId="3" fontId="20" fillId="3" borderId="0" xfId="35" applyNumberFormat="1" applyFont="1" applyFill="1" applyBorder="1" applyAlignment="1">
      <alignment horizontal="left" vertical="top"/>
    </xf>
    <xf numFmtId="0" fontId="21" fillId="3" borderId="13" xfId="0" applyFont="1" applyFill="1" applyBorder="1"/>
    <xf numFmtId="0" fontId="26" fillId="3" borderId="14" xfId="35" applyFont="1" applyFill="1" applyBorder="1" applyAlignment="1">
      <alignment horizontal="left" vertical="top"/>
    </xf>
    <xf numFmtId="0" fontId="26" fillId="3" borderId="15" xfId="35" applyFont="1" applyFill="1" applyBorder="1" applyAlignment="1">
      <alignment horizontal="left" vertical="top"/>
    </xf>
    <xf numFmtId="3" fontId="21" fillId="3" borderId="15" xfId="35" applyNumberFormat="1" applyFont="1" applyFill="1" applyBorder="1" applyAlignment="1">
      <alignment horizontal="left" vertical="top"/>
    </xf>
    <xf numFmtId="0" fontId="21" fillId="3" borderId="16" xfId="0" applyFont="1" applyFill="1" applyBorder="1"/>
    <xf numFmtId="0" fontId="3" fillId="0" borderId="12" xfId="2" applyBorder="1" applyAlignment="1" applyProtection="1">
      <alignment horizontal="left"/>
    </xf>
    <xf numFmtId="3" fontId="21" fillId="3" borderId="13" xfId="35" applyNumberFormat="1" applyFont="1" applyFill="1" applyBorder="1" applyAlignment="1">
      <alignment horizontal="left" vertical="top"/>
    </xf>
    <xf numFmtId="0" fontId="26" fillId="3" borderId="12" xfId="35" applyFont="1" applyFill="1" applyBorder="1" applyAlignment="1">
      <alignment horizontal="left" vertical="top"/>
    </xf>
    <xf numFmtId="0" fontId="26" fillId="0" borderId="12" xfId="35" applyFont="1" applyBorder="1" applyAlignment="1">
      <alignment horizontal="left" vertical="top"/>
    </xf>
    <xf numFmtId="0" fontId="26" fillId="0" borderId="0" xfId="35" applyFont="1" applyBorder="1" applyAlignment="1">
      <alignment horizontal="left" vertical="top"/>
    </xf>
    <xf numFmtId="168" fontId="26" fillId="5" borderId="2" xfId="1" applyNumberFormat="1" applyFont="1" applyFill="1" applyBorder="1" applyAlignment="1" applyProtection="1">
      <alignment horizontal="center" vertical="center"/>
    </xf>
    <xf numFmtId="0" fontId="26" fillId="2" borderId="0" xfId="0" applyFont="1" applyFill="1"/>
    <xf numFmtId="0" fontId="21" fillId="0" borderId="0" xfId="36" applyFont="1" applyBorder="1" applyAlignment="1" applyProtection="1">
      <alignment horizontal="left" vertical="center"/>
      <protection hidden="1"/>
    </xf>
    <xf numFmtId="0" fontId="26" fillId="0" borderId="0" xfId="36" applyFont="1" applyBorder="1" applyAlignment="1" applyProtection="1">
      <alignment horizontal="right" vertical="center"/>
      <protection hidden="1"/>
    </xf>
    <xf numFmtId="168" fontId="40" fillId="0" borderId="0" xfId="1" applyNumberFormat="1" applyFont="1" applyBorder="1" applyAlignment="1" applyProtection="1">
      <alignment horizontal="center" vertical="center"/>
    </xf>
    <xf numFmtId="0" fontId="25" fillId="0" borderId="12" xfId="36" applyFont="1" applyBorder="1" applyAlignment="1" applyProtection="1">
      <alignment horizontal="left" vertical="center"/>
      <protection hidden="1"/>
    </xf>
    <xf numFmtId="0" fontId="30" fillId="0" borderId="0" xfId="36" applyFont="1" applyBorder="1" applyAlignment="1" applyProtection="1">
      <alignment horizontal="left" vertical="center"/>
      <protection hidden="1"/>
    </xf>
    <xf numFmtId="168" fontId="14" fillId="0" borderId="0" xfId="1" applyNumberFormat="1" applyFont="1" applyBorder="1" applyAlignment="1" applyProtection="1">
      <alignment vertical="center"/>
    </xf>
    <xf numFmtId="168" fontId="14" fillId="0" borderId="13" xfId="1" applyNumberFormat="1" applyFont="1" applyBorder="1" applyAlignment="1" applyProtection="1">
      <alignment vertical="center"/>
    </xf>
    <xf numFmtId="0" fontId="14" fillId="2" borderId="0" xfId="0" applyFont="1" applyFill="1" applyAlignment="1">
      <alignment wrapText="1"/>
    </xf>
    <xf numFmtId="0" fontId="14" fillId="0" borderId="21" xfId="36" applyFont="1" applyBorder="1" applyAlignment="1" applyProtection="1">
      <alignment horizontal="center" vertical="center"/>
      <protection hidden="1"/>
    </xf>
    <xf numFmtId="0" fontId="14" fillId="0" borderId="2" xfId="36" applyFont="1" applyBorder="1" applyAlignment="1" applyProtection="1">
      <alignment horizontal="left" vertical="center" wrapText="1"/>
    </xf>
    <xf numFmtId="167" fontId="14" fillId="2" borderId="2" xfId="36" applyNumberFormat="1" applyFont="1" applyFill="1" applyBorder="1" applyAlignment="1" applyProtection="1">
      <alignment horizontal="right" vertical="center" wrapText="1"/>
    </xf>
    <xf numFmtId="167" fontId="14" fillId="2" borderId="2" xfId="36" applyNumberFormat="1" applyFont="1" applyFill="1" applyBorder="1" applyAlignment="1" applyProtection="1">
      <alignment horizontal="right" vertical="center"/>
    </xf>
    <xf numFmtId="167" fontId="26" fillId="2" borderId="22" xfId="36" applyNumberFormat="1" applyFont="1" applyFill="1" applyBorder="1" applyAlignment="1" applyProtection="1">
      <alignment horizontal="right" vertical="center"/>
    </xf>
    <xf numFmtId="0" fontId="26" fillId="2" borderId="3" xfId="0" applyFont="1" applyFill="1" applyBorder="1"/>
    <xf numFmtId="0" fontId="14" fillId="2" borderId="4" xfId="0" applyFont="1" applyFill="1" applyBorder="1"/>
    <xf numFmtId="0" fontId="14" fillId="2" borderId="5" xfId="0" applyFont="1" applyFill="1" applyBorder="1"/>
    <xf numFmtId="0" fontId="26" fillId="2" borderId="23" xfId="0" applyFont="1" applyFill="1" applyBorder="1"/>
    <xf numFmtId="0" fontId="14" fillId="2" borderId="24" xfId="0" applyFont="1" applyFill="1" applyBorder="1"/>
    <xf numFmtId="0" fontId="14" fillId="2" borderId="25" xfId="0" applyFont="1" applyFill="1" applyBorder="1"/>
    <xf numFmtId="0" fontId="26" fillId="0" borderId="2" xfId="36" applyFont="1" applyBorder="1" applyAlignment="1" applyProtection="1">
      <alignment horizontal="left" vertical="center" wrapText="1"/>
    </xf>
    <xf numFmtId="167" fontId="26" fillId="0" borderId="2" xfId="36" applyNumberFormat="1" applyFont="1" applyBorder="1" applyAlignment="1" applyProtection="1">
      <alignment horizontal="right" vertical="center"/>
    </xf>
    <xf numFmtId="167" fontId="14" fillId="4" borderId="2" xfId="36" applyNumberFormat="1" applyFont="1" applyFill="1" applyBorder="1" applyAlignment="1" applyProtection="1">
      <alignment horizontal="right" vertical="center"/>
    </xf>
    <xf numFmtId="167" fontId="14" fillId="2" borderId="7" xfId="36" applyNumberFormat="1" applyFont="1" applyFill="1" applyBorder="1" applyAlignment="1" applyProtection="1">
      <alignment horizontal="right" vertical="center"/>
    </xf>
    <xf numFmtId="0" fontId="41" fillId="0" borderId="2" xfId="36" applyFont="1" applyBorder="1" applyAlignment="1" applyProtection="1">
      <alignment horizontal="left" vertical="center" wrapText="1"/>
    </xf>
    <xf numFmtId="167" fontId="14" fillId="0" borderId="2" xfId="36" applyNumberFormat="1" applyFont="1" applyBorder="1" applyAlignment="1" applyProtection="1">
      <alignment horizontal="right" vertical="center"/>
    </xf>
    <xf numFmtId="167" fontId="14" fillId="0" borderId="7" xfId="36" applyNumberFormat="1" applyFont="1" applyBorder="1" applyAlignment="1" applyProtection="1">
      <alignment horizontal="right" vertical="center"/>
    </xf>
    <xf numFmtId="0" fontId="14" fillId="0" borderId="26" xfId="36" applyFont="1" applyBorder="1" applyAlignment="1" applyProtection="1">
      <alignment horizontal="center" vertical="center"/>
      <protection hidden="1"/>
    </xf>
    <xf numFmtId="0" fontId="26" fillId="0" borderId="27" xfId="36" applyFont="1" applyBorder="1" applyAlignment="1" applyProtection="1">
      <alignment horizontal="left" vertical="center" wrapText="1"/>
    </xf>
    <xf numFmtId="167" fontId="26" fillId="0" borderId="27" xfId="36" applyNumberFormat="1" applyFont="1" applyBorder="1" applyAlignment="1" applyProtection="1">
      <alignment horizontal="right" vertical="center"/>
    </xf>
    <xf numFmtId="167" fontId="26" fillId="0" borderId="28" xfId="36" applyNumberFormat="1" applyFont="1" applyBorder="1" applyAlignment="1" applyProtection="1">
      <alignment horizontal="right" vertical="center"/>
    </xf>
    <xf numFmtId="167" fontId="26" fillId="2" borderId="29" xfId="36" applyNumberFormat="1" applyFont="1" applyFill="1" applyBorder="1" applyAlignment="1" applyProtection="1">
      <alignment horizontal="right" vertical="center"/>
    </xf>
    <xf numFmtId="0" fontId="42" fillId="2" borderId="0" xfId="2" applyFont="1" applyFill="1" applyBorder="1" applyAlignment="1" applyProtection="1"/>
    <xf numFmtId="167" fontId="14" fillId="2" borderId="0" xfId="0" applyNumberFormat="1" applyFont="1" applyFill="1"/>
    <xf numFmtId="0" fontId="14" fillId="2" borderId="0" xfId="0" applyFont="1" applyFill="1" applyBorder="1"/>
    <xf numFmtId="0" fontId="21" fillId="3" borderId="0" xfId="36" applyFont="1" applyFill="1" applyAlignment="1" applyProtection="1">
      <alignment horizontal="left" vertical="center" wrapText="1"/>
      <protection hidden="1"/>
    </xf>
    <xf numFmtId="0" fontId="3" fillId="2" borderId="0" xfId="2" applyFont="1" applyFill="1" applyBorder="1" applyAlignment="1" applyProtection="1">
      <alignment horizontal="right"/>
    </xf>
    <xf numFmtId="14" fontId="14" fillId="2" borderId="0" xfId="0" applyNumberFormat="1" applyFont="1" applyFill="1"/>
    <xf numFmtId="3" fontId="21" fillId="3" borderId="7" xfId="36" applyNumberFormat="1" applyFont="1" applyFill="1" applyBorder="1" applyAlignment="1" applyProtection="1">
      <alignment horizontal="left" vertical="center"/>
      <protection hidden="1"/>
    </xf>
    <xf numFmtId="0" fontId="16" fillId="3" borderId="8" xfId="0" applyFont="1" applyFill="1" applyBorder="1"/>
    <xf numFmtId="0" fontId="14" fillId="3" borderId="8" xfId="0" applyFont="1" applyFill="1" applyBorder="1"/>
    <xf numFmtId="0" fontId="26" fillId="3" borderId="4" xfId="35" applyFont="1" applyFill="1" applyBorder="1" applyAlignment="1">
      <alignment horizontal="left" vertical="top"/>
    </xf>
    <xf numFmtId="0" fontId="14" fillId="3" borderId="0" xfId="0" applyFont="1" applyFill="1" applyBorder="1"/>
    <xf numFmtId="0" fontId="39" fillId="3" borderId="9" xfId="35" applyFont="1" applyFill="1" applyBorder="1" applyAlignment="1">
      <alignment horizontal="center" vertical="center"/>
    </xf>
    <xf numFmtId="0" fontId="39" fillId="3" borderId="10" xfId="35" applyFont="1" applyFill="1" applyBorder="1" applyAlignment="1">
      <alignment horizontal="center" vertical="top"/>
    </xf>
    <xf numFmtId="0" fontId="14" fillId="3" borderId="11" xfId="0" applyFont="1" applyFill="1" applyBorder="1"/>
    <xf numFmtId="0" fontId="14" fillId="3" borderId="13" xfId="0" applyFont="1" applyFill="1" applyBorder="1"/>
    <xf numFmtId="0" fontId="14" fillId="3" borderId="16" xfId="0" applyFont="1" applyFill="1" applyBorder="1"/>
    <xf numFmtId="0" fontId="3" fillId="0" borderId="0" xfId="2" applyBorder="1" applyAlignment="1" applyProtection="1">
      <alignment horizontal="left"/>
    </xf>
    <xf numFmtId="168" fontId="14" fillId="0" borderId="0" xfId="1" applyNumberFormat="1" applyFont="1" applyBorder="1" applyAlignment="1" applyProtection="1">
      <alignment horizontal="right" vertical="center"/>
    </xf>
    <xf numFmtId="168" fontId="26" fillId="0" borderId="0" xfId="1" applyNumberFormat="1" applyFont="1" applyBorder="1" applyAlignment="1" applyProtection="1">
      <alignment horizontal="right" vertical="center" wrapText="1"/>
    </xf>
    <xf numFmtId="0" fontId="3" fillId="0" borderId="0" xfId="2" applyBorder="1" applyAlignment="1" applyProtection="1">
      <alignment horizontal="right"/>
    </xf>
    <xf numFmtId="0" fontId="26" fillId="0" borderId="30" xfId="36" applyFont="1" applyBorder="1" applyAlignment="1" applyProtection="1">
      <alignment horizontal="center" vertical="top" wrapText="1"/>
    </xf>
    <xf numFmtId="0" fontId="26" fillId="0" borderId="31" xfId="36" applyFont="1" applyBorder="1" applyAlignment="1" applyProtection="1">
      <alignment horizontal="left" vertical="top" wrapText="1"/>
    </xf>
    <xf numFmtId="0" fontId="14" fillId="0" borderId="31" xfId="0" applyFont="1" applyBorder="1"/>
    <xf numFmtId="0" fontId="26" fillId="0" borderId="32" xfId="36" applyFont="1" applyBorder="1" applyAlignment="1" applyProtection="1">
      <alignment horizontal="center" vertical="top" wrapText="1"/>
    </xf>
    <xf numFmtId="1" fontId="26" fillId="0" borderId="33" xfId="1" applyNumberFormat="1" applyFont="1" applyBorder="1" applyAlignment="1" applyProtection="1">
      <alignment horizontal="center" vertical="top"/>
    </xf>
    <xf numFmtId="0" fontId="26" fillId="0" borderId="34" xfId="36" applyFont="1" applyBorder="1" applyAlignment="1" applyProtection="1">
      <alignment horizontal="center" vertical="top" wrapText="1"/>
    </xf>
    <xf numFmtId="0" fontId="14" fillId="0" borderId="6" xfId="36" applyFont="1" applyBorder="1" applyAlignment="1" applyProtection="1">
      <alignment horizontal="justify" vertical="top" wrapText="1"/>
    </xf>
    <xf numFmtId="0" fontId="3" fillId="0" borderId="8" xfId="2" applyFont="1" applyBorder="1" applyAlignment="1" applyProtection="1">
      <alignment horizontal="center" vertical="top" wrapText="1"/>
    </xf>
    <xf numFmtId="167" fontId="14" fillId="0" borderId="8" xfId="36" applyNumberFormat="1" applyFont="1" applyBorder="1" applyAlignment="1" applyProtection="1">
      <alignment horizontal="right" vertical="center"/>
    </xf>
    <xf numFmtId="168" fontId="14" fillId="2" borderId="35" xfId="1" applyNumberFormat="1" applyFont="1" applyFill="1" applyBorder="1" applyAlignment="1" applyProtection="1">
      <alignment horizontal="left" vertical="top"/>
    </xf>
    <xf numFmtId="167" fontId="26" fillId="0" borderId="7" xfId="36" applyNumberFormat="1" applyFont="1" applyBorder="1" applyAlignment="1" applyProtection="1">
      <alignment horizontal="right" vertical="center"/>
    </xf>
    <xf numFmtId="0" fontId="14" fillId="0" borderId="0" xfId="0" applyFont="1"/>
    <xf numFmtId="168" fontId="26" fillId="0" borderId="2" xfId="1" applyNumberFormat="1" applyFont="1" applyBorder="1" applyAlignment="1" applyProtection="1">
      <alignment horizontal="center" vertical="center" wrapText="1"/>
    </xf>
    <xf numFmtId="0" fontId="14" fillId="0" borderId="8" xfId="36" applyFont="1" applyBorder="1" applyAlignment="1" applyProtection="1">
      <alignment horizontal="left" vertical="top" wrapText="1"/>
    </xf>
    <xf numFmtId="169" fontId="14" fillId="0" borderId="8" xfId="36" applyNumberFormat="1" applyFont="1" applyBorder="1" applyAlignment="1" applyProtection="1">
      <alignment horizontal="center" vertical="center"/>
    </xf>
    <xf numFmtId="0" fontId="26" fillId="0" borderId="6" xfId="36" applyFont="1" applyBorder="1" applyAlignment="1" applyProtection="1">
      <alignment horizontal="justify" vertical="top" wrapText="1"/>
    </xf>
    <xf numFmtId="0" fontId="14" fillId="2" borderId="0" xfId="0" applyFont="1" applyFill="1" applyAlignment="1">
      <alignment vertical="center"/>
    </xf>
    <xf numFmtId="167" fontId="26" fillId="2" borderId="0" xfId="36" applyNumberFormat="1" applyFont="1" applyFill="1" applyBorder="1" applyAlignment="1" applyProtection="1">
      <alignment horizontal="right" vertical="center"/>
    </xf>
    <xf numFmtId="167" fontId="14" fillId="4" borderId="7" xfId="36" applyNumberFormat="1" applyFont="1" applyFill="1" applyBorder="1" applyAlignment="1" applyProtection="1">
      <alignment horizontal="right" vertical="center"/>
    </xf>
    <xf numFmtId="0" fontId="3" fillId="0" borderId="8" xfId="2" applyBorder="1" applyAlignment="1" applyProtection="1">
      <alignment horizontal="left" vertical="top" wrapText="1"/>
    </xf>
    <xf numFmtId="167" fontId="14" fillId="2" borderId="0" xfId="36" applyNumberFormat="1" applyFont="1" applyFill="1" applyBorder="1" applyAlignment="1" applyProtection="1">
      <alignment horizontal="right" vertical="center"/>
    </xf>
    <xf numFmtId="167" fontId="26" fillId="2" borderId="0" xfId="0" applyNumberFormat="1" applyFont="1" applyFill="1" applyAlignment="1">
      <alignment vertical="center"/>
    </xf>
    <xf numFmtId="0" fontId="26" fillId="0" borderId="36" xfId="36" applyFont="1" applyBorder="1" applyAlignment="1" applyProtection="1">
      <alignment horizontal="center" vertical="top" wrapText="1"/>
    </xf>
    <xf numFmtId="0" fontId="14" fillId="0" borderId="4" xfId="36" applyFont="1" applyBorder="1" applyAlignment="1" applyProtection="1">
      <alignment horizontal="justify" vertical="top" wrapText="1"/>
    </xf>
    <xf numFmtId="0" fontId="14" fillId="0" borderId="5" xfId="36" applyFont="1" applyBorder="1" applyAlignment="1" applyProtection="1">
      <alignment horizontal="left" vertical="top" wrapText="1"/>
    </xf>
    <xf numFmtId="167" fontId="14" fillId="2" borderId="3" xfId="36" applyNumberFormat="1" applyFont="1" applyFill="1" applyBorder="1" applyAlignment="1" applyProtection="1">
      <alignment horizontal="right" vertical="center"/>
    </xf>
    <xf numFmtId="168" fontId="14" fillId="2" borderId="37" xfId="1" applyNumberFormat="1" applyFont="1" applyFill="1" applyBorder="1" applyAlignment="1" applyProtection="1">
      <alignment horizontal="left" vertical="top"/>
    </xf>
    <xf numFmtId="0" fontId="26" fillId="0" borderId="38" xfId="36" applyFont="1" applyBorder="1" applyAlignment="1" applyProtection="1">
      <alignment horizontal="center" vertical="top" wrapText="1"/>
    </xf>
    <xf numFmtId="0" fontId="14" fillId="0" borderId="39" xfId="36" applyFont="1" applyBorder="1" applyAlignment="1" applyProtection="1">
      <alignment horizontal="justify" vertical="top" wrapText="1"/>
    </xf>
    <xf numFmtId="0" fontId="14" fillId="0" borderId="40" xfId="36" applyFont="1" applyBorder="1" applyAlignment="1" applyProtection="1">
      <alignment horizontal="left" vertical="top" wrapText="1"/>
    </xf>
    <xf numFmtId="167" fontId="14" fillId="2" borderId="27" xfId="36" applyNumberFormat="1" applyFont="1" applyFill="1" applyBorder="1" applyAlignment="1" applyProtection="1">
      <alignment horizontal="right" vertical="center"/>
    </xf>
    <xf numFmtId="168" fontId="14" fillId="2" borderId="41" xfId="1" applyNumberFormat="1" applyFont="1" applyFill="1" applyBorder="1" applyAlignment="1" applyProtection="1">
      <alignment horizontal="left" vertical="top"/>
    </xf>
    <xf numFmtId="0" fontId="26" fillId="0" borderId="10" xfId="36" applyFont="1" applyBorder="1" applyAlignment="1" applyProtection="1">
      <alignment horizontal="center" vertical="top" wrapText="1"/>
    </xf>
    <xf numFmtId="0" fontId="26" fillId="0" borderId="11" xfId="36" applyFont="1" applyBorder="1" applyAlignment="1" applyProtection="1">
      <alignment horizontal="center" vertical="top" wrapText="1"/>
    </xf>
    <xf numFmtId="0" fontId="26" fillId="0" borderId="42" xfId="36" applyFont="1" applyBorder="1" applyAlignment="1" applyProtection="1">
      <alignment horizontal="center" vertical="top" wrapText="1"/>
    </xf>
    <xf numFmtId="0" fontId="26" fillId="0" borderId="6" xfId="36" applyFont="1" applyBorder="1" applyAlignment="1" applyProtection="1">
      <alignment horizontal="left" vertical="top" wrapText="1"/>
    </xf>
    <xf numFmtId="0" fontId="26" fillId="0" borderId="8" xfId="36" applyFont="1" applyBorder="1" applyAlignment="1" applyProtection="1">
      <alignment horizontal="center" vertical="top" wrapText="1"/>
    </xf>
    <xf numFmtId="0" fontId="26" fillId="0" borderId="35" xfId="36" applyFont="1" applyBorder="1" applyAlignment="1" applyProtection="1">
      <alignment horizontal="center" vertical="top" wrapText="1"/>
    </xf>
    <xf numFmtId="1" fontId="26" fillId="2" borderId="22" xfId="1" applyNumberFormat="1" applyFont="1" applyFill="1" applyBorder="1" applyAlignment="1" applyProtection="1">
      <alignment horizontal="center" vertical="top"/>
    </xf>
    <xf numFmtId="14" fontId="26" fillId="0" borderId="8" xfId="36" applyNumberFormat="1" applyFont="1" applyBorder="1" applyAlignment="1" applyProtection="1">
      <alignment horizontal="center" vertical="top" wrapText="1"/>
    </xf>
    <xf numFmtId="14" fontId="26" fillId="0" borderId="43" xfId="36" applyNumberFormat="1" applyFont="1" applyBorder="1" applyAlignment="1" applyProtection="1">
      <alignment horizontal="center" vertical="top" wrapText="1"/>
    </xf>
    <xf numFmtId="0" fontId="26" fillId="0" borderId="25" xfId="36" applyFont="1" applyBorder="1" applyAlignment="1" applyProtection="1">
      <alignment horizontal="center" vertical="top" wrapText="1"/>
    </xf>
    <xf numFmtId="0" fontId="26" fillId="0" borderId="44" xfId="36" applyFont="1" applyBorder="1" applyAlignment="1" applyProtection="1">
      <alignment horizontal="center" vertical="top" wrapText="1"/>
    </xf>
    <xf numFmtId="14" fontId="14" fillId="0" borderId="2" xfId="36" applyNumberFormat="1" applyFont="1" applyBorder="1" applyAlignment="1" applyProtection="1">
      <alignment horizontal="center" vertical="center"/>
    </xf>
    <xf numFmtId="14" fontId="14" fillId="0" borderId="35" xfId="36" applyNumberFormat="1" applyFont="1" applyBorder="1" applyAlignment="1" applyProtection="1">
      <alignment horizontal="center" vertical="center"/>
    </xf>
    <xf numFmtId="168" fontId="14" fillId="2" borderId="22" xfId="1" applyNumberFormat="1" applyFont="1" applyFill="1" applyBorder="1" applyAlignment="1" applyProtection="1">
      <alignment horizontal="left" vertical="top"/>
    </xf>
    <xf numFmtId="14" fontId="14" fillId="2" borderId="2" xfId="36" applyNumberFormat="1" applyFont="1" applyFill="1" applyBorder="1" applyAlignment="1" applyProtection="1">
      <alignment horizontal="center" vertical="center"/>
    </xf>
    <xf numFmtId="167" fontId="26" fillId="0" borderId="35" xfId="36" applyNumberFormat="1" applyFont="1" applyBorder="1" applyAlignment="1" applyProtection="1">
      <alignment horizontal="right" vertical="center"/>
    </xf>
    <xf numFmtId="14" fontId="14" fillId="2" borderId="27" xfId="36" applyNumberFormat="1" applyFont="1" applyFill="1" applyBorder="1" applyAlignment="1" applyProtection="1">
      <alignment horizontal="center" vertical="center"/>
    </xf>
    <xf numFmtId="167" fontId="26" fillId="0" borderId="45" xfId="36" applyNumberFormat="1" applyFont="1" applyBorder="1" applyAlignment="1" applyProtection="1">
      <alignment horizontal="right" vertical="center"/>
    </xf>
    <xf numFmtId="168" fontId="14" fillId="2" borderId="29" xfId="1" applyNumberFormat="1" applyFont="1" applyFill="1" applyBorder="1" applyAlignment="1" applyProtection="1">
      <alignment horizontal="left" vertical="top"/>
    </xf>
    <xf numFmtId="0" fontId="26" fillId="0" borderId="43" xfId="36" applyFont="1" applyBorder="1" applyAlignment="1" applyProtection="1">
      <alignment horizontal="center" vertical="top" wrapText="1"/>
    </xf>
    <xf numFmtId="0" fontId="26" fillId="0" borderId="14" xfId="36" applyFont="1" applyBorder="1" applyAlignment="1" applyProtection="1">
      <alignment horizontal="center" vertical="top" wrapText="1"/>
    </xf>
    <xf numFmtId="0" fontId="26" fillId="0" borderId="39" xfId="36" applyFont="1" applyBorder="1" applyAlignment="1" applyProtection="1">
      <alignment horizontal="left" vertical="top" wrapText="1"/>
    </xf>
    <xf numFmtId="14" fontId="26" fillId="0" borderId="40" xfId="36" applyNumberFormat="1" applyFont="1" applyBorder="1" applyAlignment="1" applyProtection="1">
      <alignment horizontal="center" vertical="top" wrapText="1"/>
    </xf>
    <xf numFmtId="167" fontId="26" fillId="0" borderId="41" xfId="36" applyNumberFormat="1" applyFont="1" applyBorder="1" applyAlignment="1" applyProtection="1">
      <alignment horizontal="right" vertical="center"/>
    </xf>
    <xf numFmtId="1" fontId="26" fillId="2" borderId="29" xfId="1" applyNumberFormat="1" applyFont="1" applyFill="1" applyBorder="1" applyAlignment="1" applyProtection="1">
      <alignment horizontal="center" vertical="top"/>
    </xf>
    <xf numFmtId="0" fontId="26" fillId="2" borderId="0" xfId="0" applyFont="1" applyFill="1" applyAlignment="1"/>
    <xf numFmtId="0" fontId="47" fillId="2" borderId="0" xfId="2" applyFont="1" applyFill="1" applyBorder="1" applyAlignment="1" applyProtection="1">
      <alignment horizontal="right"/>
    </xf>
    <xf numFmtId="0" fontId="14" fillId="0" borderId="9" xfId="0" applyFont="1" applyBorder="1"/>
    <xf numFmtId="0" fontId="39" fillId="3" borderId="10" xfId="35" applyFont="1" applyFill="1" applyBorder="1" applyAlignment="1">
      <alignment horizontal="left" vertical="center"/>
    </xf>
    <xf numFmtId="0" fontId="21" fillId="3" borderId="10" xfId="0" applyFont="1" applyFill="1" applyBorder="1"/>
    <xf numFmtId="0" fontId="21" fillId="3" borderId="15" xfId="0" applyFont="1" applyFill="1" applyBorder="1"/>
    <xf numFmtId="0" fontId="14" fillId="0" borderId="0" xfId="36" applyFont="1" applyAlignment="1" applyProtection="1">
      <alignment horizontal="center" vertical="center"/>
      <protection hidden="1"/>
    </xf>
    <xf numFmtId="0" fontId="26" fillId="0" borderId="31" xfId="36" applyFont="1" applyBorder="1" applyAlignment="1" applyProtection="1">
      <alignment horizontal="justify" vertical="top" wrapText="1"/>
    </xf>
    <xf numFmtId="167" fontId="26" fillId="0" borderId="8" xfId="36" applyNumberFormat="1" applyFont="1" applyBorder="1" applyAlignment="1" applyProtection="1">
      <alignment horizontal="right" vertical="center"/>
    </xf>
    <xf numFmtId="167" fontId="14" fillId="2" borderId="8" xfId="36" applyNumberFormat="1" applyFont="1" applyFill="1" applyBorder="1" applyAlignment="1" applyProtection="1">
      <alignment horizontal="right" vertical="center"/>
    </xf>
    <xf numFmtId="0" fontId="14" fillId="0" borderId="0" xfId="0" applyFont="1" applyAlignment="1">
      <alignment horizontal="justify"/>
    </xf>
    <xf numFmtId="167" fontId="14" fillId="2" borderId="40" xfId="36" applyNumberFormat="1" applyFont="1" applyFill="1" applyBorder="1" applyAlignment="1" applyProtection="1">
      <alignment horizontal="right" vertical="center"/>
    </xf>
    <xf numFmtId="167" fontId="26" fillId="0" borderId="0" xfId="36" applyNumberFormat="1" applyFont="1" applyBorder="1" applyAlignment="1" applyProtection="1">
      <alignment horizontal="right" vertical="center"/>
    </xf>
    <xf numFmtId="0" fontId="35" fillId="3" borderId="6" xfId="0" applyFont="1" applyFill="1" applyBorder="1"/>
    <xf numFmtId="3" fontId="21" fillId="0" borderId="7" xfId="36" applyNumberFormat="1" applyFont="1" applyBorder="1" applyAlignment="1" applyProtection="1">
      <alignment horizontal="left" vertical="center"/>
      <protection hidden="1"/>
    </xf>
    <xf numFmtId="0" fontId="14" fillId="0" borderId="6" xfId="0" applyFont="1" applyBorder="1"/>
    <xf numFmtId="0" fontId="16" fillId="0" borderId="8" xfId="0" applyFont="1" applyBorder="1"/>
    <xf numFmtId="0" fontId="21" fillId="0" borderId="6" xfId="0" applyFont="1" applyBorder="1"/>
    <xf numFmtId="0" fontId="47" fillId="2" borderId="0" xfId="2" applyFont="1" applyFill="1" applyBorder="1" applyAlignment="1" applyProtection="1">
      <alignment horizontal="left"/>
    </xf>
    <xf numFmtId="0" fontId="38" fillId="3" borderId="9" xfId="35" applyFont="1" applyFill="1" applyBorder="1" applyAlignment="1">
      <alignment horizontal="center" vertical="center"/>
    </xf>
    <xf numFmtId="0" fontId="39" fillId="3" borderId="10" xfId="35" applyFont="1" applyFill="1" applyBorder="1" applyAlignment="1">
      <alignment horizontal="center" vertical="center"/>
    </xf>
    <xf numFmtId="0" fontId="35" fillId="3" borderId="10" xfId="0" applyFont="1" applyFill="1" applyBorder="1"/>
    <xf numFmtId="0" fontId="35" fillId="3" borderId="0" xfId="0" applyFont="1" applyFill="1" applyBorder="1"/>
    <xf numFmtId="0" fontId="35" fillId="3" borderId="15" xfId="0" applyFont="1" applyFill="1" applyBorder="1"/>
    <xf numFmtId="0" fontId="48" fillId="0" borderId="0" xfId="36" applyFont="1" applyProtection="1">
      <alignment horizontal="left" vertical="center"/>
      <protection hidden="1"/>
    </xf>
    <xf numFmtId="0" fontId="14" fillId="0" borderId="0" xfId="36" applyFont="1" applyProtection="1">
      <alignment horizontal="left" vertical="center"/>
      <protection hidden="1"/>
    </xf>
    <xf numFmtId="0" fontId="26" fillId="0" borderId="18" xfId="36" applyFont="1" applyBorder="1" applyAlignment="1" applyProtection="1">
      <alignment horizontal="center" vertical="top" wrapText="1"/>
    </xf>
    <xf numFmtId="0" fontId="26" fillId="0" borderId="46" xfId="36" applyFont="1" applyBorder="1" applyAlignment="1" applyProtection="1">
      <alignment horizontal="center" vertical="top" wrapText="1"/>
    </xf>
    <xf numFmtId="167" fontId="26" fillId="0" borderId="47" xfId="36" applyNumberFormat="1" applyFont="1" applyBorder="1" applyAlignment="1" applyProtection="1">
      <alignment horizontal="right" vertical="center"/>
    </xf>
    <xf numFmtId="1" fontId="26" fillId="0" borderId="10" xfId="1" applyNumberFormat="1" applyFont="1" applyBorder="1" applyAlignment="1" applyProtection="1">
      <alignment horizontal="center" vertical="top"/>
    </xf>
    <xf numFmtId="1" fontId="26" fillId="0" borderId="11" xfId="1" applyNumberFormat="1" applyFont="1" applyBorder="1" applyAlignment="1" applyProtection="1">
      <alignment horizontal="center" vertical="top"/>
    </xf>
    <xf numFmtId="0" fontId="26" fillId="0" borderId="24" xfId="36" applyFont="1" applyBorder="1" applyAlignment="1" applyProtection="1">
      <alignment horizontal="left" vertical="top" wrapText="1"/>
    </xf>
    <xf numFmtId="168" fontId="14" fillId="2" borderId="7" xfId="1" applyNumberFormat="1" applyFont="1" applyFill="1" applyBorder="1" applyAlignment="1" applyProtection="1">
      <alignment horizontal="left" vertical="top"/>
    </xf>
    <xf numFmtId="168" fontId="14" fillId="2" borderId="6" xfId="1" applyNumberFormat="1" applyFont="1" applyFill="1" applyBorder="1" applyAlignment="1" applyProtection="1">
      <alignment horizontal="left" vertical="top"/>
    </xf>
    <xf numFmtId="168" fontId="14" fillId="2" borderId="43" xfId="1" applyNumberFormat="1" applyFont="1" applyFill="1" applyBorder="1" applyAlignment="1" applyProtection="1">
      <alignment horizontal="left" vertical="top"/>
    </xf>
    <xf numFmtId="0" fontId="26" fillId="0" borderId="0" xfId="36" applyFont="1" applyBorder="1" applyAlignment="1" applyProtection="1">
      <alignment horizontal="center" vertical="top" wrapText="1"/>
    </xf>
    <xf numFmtId="0" fontId="14" fillId="0" borderId="0" xfId="36" applyFont="1" applyBorder="1" applyAlignment="1" applyProtection="1">
      <alignment horizontal="justify" vertical="top" wrapText="1"/>
    </xf>
    <xf numFmtId="0" fontId="26" fillId="0" borderId="0" xfId="0" applyFont="1"/>
    <xf numFmtId="167" fontId="26" fillId="0" borderId="18" xfId="36" applyNumberFormat="1" applyFont="1" applyBorder="1" applyAlignment="1" applyProtection="1">
      <alignment horizontal="center" vertical="center" wrapText="1"/>
    </xf>
    <xf numFmtId="167" fontId="26" fillId="0" borderId="46" xfId="36" applyNumberFormat="1" applyFont="1" applyBorder="1" applyAlignment="1" applyProtection="1">
      <alignment horizontal="center" vertical="center" wrapText="1"/>
    </xf>
    <xf numFmtId="167" fontId="26" fillId="0" borderId="33" xfId="36" applyNumberFormat="1" applyFont="1" applyBorder="1" applyAlignment="1" applyProtection="1">
      <alignment horizontal="center" vertical="center" wrapText="1"/>
    </xf>
    <xf numFmtId="167" fontId="14" fillId="0" borderId="6" xfId="36" applyNumberFormat="1" applyFont="1" applyBorder="1" applyAlignment="1" applyProtection="1">
      <alignment horizontal="justify" vertical="top" wrapText="1"/>
    </xf>
    <xf numFmtId="170" fontId="14" fillId="0" borderId="2" xfId="36" applyNumberFormat="1" applyFont="1" applyBorder="1" applyAlignment="1" applyProtection="1">
      <alignment horizontal="center" vertical="center"/>
    </xf>
    <xf numFmtId="9" fontId="14" fillId="0" borderId="2" xfId="36" applyNumberFormat="1" applyFont="1" applyBorder="1" applyAlignment="1" applyProtection="1">
      <alignment horizontal="center" vertical="center"/>
    </xf>
    <xf numFmtId="3" fontId="14" fillId="0" borderId="7" xfId="36" applyNumberFormat="1" applyFont="1" applyBorder="1" applyAlignment="1" applyProtection="1">
      <alignment horizontal="right" vertical="center"/>
    </xf>
    <xf numFmtId="167" fontId="14" fillId="0" borderId="35" xfId="36" applyNumberFormat="1" applyFont="1" applyBorder="1" applyAlignment="1" applyProtection="1">
      <alignment horizontal="right" vertical="center"/>
    </xf>
    <xf numFmtId="0" fontId="26" fillId="0" borderId="39" xfId="36" applyFont="1" applyBorder="1" applyAlignment="1" applyProtection="1">
      <alignment horizontal="justify" vertical="top" wrapText="1"/>
    </xf>
    <xf numFmtId="10" fontId="26" fillId="4" borderId="27" xfId="36" applyNumberFormat="1" applyFont="1" applyFill="1" applyBorder="1" applyAlignment="1" applyProtection="1">
      <alignment horizontal="center" vertical="center"/>
    </xf>
    <xf numFmtId="9" fontId="26" fillId="4" borderId="27" xfId="36" applyNumberFormat="1" applyFont="1" applyFill="1" applyBorder="1" applyAlignment="1" applyProtection="1">
      <alignment horizontal="center" vertical="center"/>
    </xf>
    <xf numFmtId="9" fontId="26" fillId="4" borderId="28" xfId="36" applyNumberFormat="1" applyFont="1" applyFill="1" applyBorder="1" applyAlignment="1" applyProtection="1">
      <alignment horizontal="center" vertical="center"/>
    </xf>
    <xf numFmtId="0" fontId="30" fillId="2" borderId="0" xfId="0" applyFont="1" applyFill="1"/>
    <xf numFmtId="0" fontId="26" fillId="3" borderId="0" xfId="35" applyFont="1" applyFill="1" applyBorder="1" applyAlignment="1">
      <alignment horizontal="center" vertical="top"/>
    </xf>
    <xf numFmtId="0" fontId="3" fillId="2" borderId="0" xfId="2" applyFill="1" applyBorder="1" applyAlignment="1" applyProtection="1"/>
    <xf numFmtId="168" fontId="26" fillId="5" borderId="18" xfId="1" applyNumberFormat="1" applyFont="1" applyFill="1" applyBorder="1" applyAlignment="1" applyProtection="1">
      <alignment horizontal="center" vertical="center"/>
    </xf>
    <xf numFmtId="0" fontId="37" fillId="2" borderId="0" xfId="0" applyFont="1" applyFill="1"/>
    <xf numFmtId="0" fontId="14" fillId="0" borderId="6" xfId="36" applyFont="1" applyBorder="1" applyAlignment="1" applyProtection="1">
      <alignment horizontal="left" vertical="top" wrapText="1"/>
    </xf>
    <xf numFmtId="167" fontId="26" fillId="5" borderId="8" xfId="36" applyNumberFormat="1" applyFont="1" applyFill="1" applyBorder="1" applyAlignment="1" applyProtection="1">
      <alignment horizontal="center" vertical="center"/>
    </xf>
    <xf numFmtId="167" fontId="26" fillId="4" borderId="8" xfId="36" applyNumberFormat="1" applyFont="1" applyFill="1" applyBorder="1" applyAlignment="1" applyProtection="1">
      <alignment horizontal="center" vertical="center"/>
    </xf>
    <xf numFmtId="168" fontId="14" fillId="4" borderId="35" xfId="1" applyNumberFormat="1" applyFont="1" applyFill="1" applyBorder="1" applyAlignment="1" applyProtection="1">
      <alignment horizontal="left" vertical="top"/>
    </xf>
    <xf numFmtId="0" fontId="14" fillId="0" borderId="39" xfId="36" applyFont="1" applyBorder="1" applyAlignment="1" applyProtection="1">
      <alignment horizontal="left" vertical="top" wrapText="1"/>
    </xf>
    <xf numFmtId="167" fontId="26" fillId="4" borderId="40" xfId="36" applyNumberFormat="1" applyFont="1" applyFill="1" applyBorder="1" applyAlignment="1" applyProtection="1">
      <alignment horizontal="center" vertical="center"/>
    </xf>
    <xf numFmtId="168" fontId="14" fillId="4" borderId="41" xfId="1" applyNumberFormat="1" applyFont="1" applyFill="1" applyBorder="1" applyAlignment="1" applyProtection="1">
      <alignment horizontal="left" vertical="top"/>
    </xf>
    <xf numFmtId="0" fontId="3" fillId="0" borderId="8" xfId="2" applyFont="1" applyBorder="1" applyAlignment="1" applyProtection="1">
      <alignment horizontal="right" vertical="center" wrapText="1"/>
    </xf>
    <xf numFmtId="0" fontId="14" fillId="0" borderId="8" xfId="36" applyFont="1" applyBorder="1" applyAlignment="1" applyProtection="1">
      <alignment horizontal="right" vertical="center" wrapText="1"/>
    </xf>
    <xf numFmtId="167" fontId="14" fillId="4" borderId="8" xfId="36" applyNumberFormat="1" applyFont="1" applyFill="1" applyBorder="1" applyAlignment="1" applyProtection="1">
      <alignment horizontal="right" vertical="center"/>
    </xf>
    <xf numFmtId="167" fontId="14" fillId="4" borderId="43" xfId="36" applyNumberFormat="1" applyFont="1" applyFill="1" applyBorder="1" applyAlignment="1" applyProtection="1">
      <alignment horizontal="right" vertical="center"/>
    </xf>
    <xf numFmtId="0" fontId="14" fillId="0" borderId="40" xfId="36" applyFont="1" applyBorder="1" applyAlignment="1" applyProtection="1">
      <alignment horizontal="right" vertical="center" wrapText="1"/>
    </xf>
    <xf numFmtId="167" fontId="14" fillId="4" borderId="40" xfId="36" applyNumberFormat="1" applyFont="1" applyFill="1" applyBorder="1" applyAlignment="1" applyProtection="1">
      <alignment horizontal="right" vertical="center"/>
    </xf>
    <xf numFmtId="167" fontId="14" fillId="4" borderId="49" xfId="36" applyNumberFormat="1" applyFont="1" applyFill="1" applyBorder="1" applyAlignment="1" applyProtection="1">
      <alignment horizontal="right" vertical="center"/>
    </xf>
    <xf numFmtId="0" fontId="19" fillId="2" borderId="0" xfId="0" applyFont="1" applyFill="1" applyAlignment="1">
      <alignment horizontal="right" vertical="center"/>
    </xf>
    <xf numFmtId="3" fontId="21" fillId="3" borderId="4" xfId="35" applyNumberFormat="1" applyFont="1" applyFill="1" applyBorder="1" applyAlignment="1">
      <alignment horizontal="left" vertical="top"/>
    </xf>
    <xf numFmtId="0" fontId="34" fillId="0" borderId="0" xfId="2" applyFont="1" applyBorder="1" applyAlignment="1" applyProtection="1">
      <alignment horizontal="left"/>
    </xf>
    <xf numFmtId="0" fontId="34" fillId="0" borderId="0" xfId="2" applyFont="1" applyBorder="1" applyAlignment="1" applyProtection="1">
      <alignment horizontal="right"/>
    </xf>
    <xf numFmtId="0" fontId="25" fillId="0" borderId="0" xfId="36" applyFont="1" applyAlignment="1" applyProtection="1">
      <alignment horizontal="left" vertical="center"/>
      <protection hidden="1"/>
    </xf>
    <xf numFmtId="0" fontId="30" fillId="5" borderId="2" xfId="35" applyFont="1" applyFill="1" applyBorder="1" applyAlignment="1">
      <alignment horizontal="center" vertical="top"/>
    </xf>
    <xf numFmtId="168" fontId="40" fillId="0" borderId="0" xfId="1" applyNumberFormat="1" applyFont="1" applyBorder="1" applyAlignment="1" applyProtection="1">
      <alignment horizontal="left" vertical="center"/>
    </xf>
    <xf numFmtId="0" fontId="30" fillId="0" borderId="0" xfId="36" applyFont="1" applyAlignment="1" applyProtection="1">
      <alignment horizontal="left" vertical="center"/>
      <protection hidden="1"/>
    </xf>
    <xf numFmtId="0" fontId="14" fillId="0" borderId="30" xfId="36" applyFont="1" applyBorder="1" applyAlignment="1" applyProtection="1">
      <alignment horizontal="center" vertical="center"/>
      <protection hidden="1"/>
    </xf>
    <xf numFmtId="3" fontId="48" fillId="0" borderId="31" xfId="36" applyNumberFormat="1" applyFont="1" applyBorder="1" applyAlignment="1" applyProtection="1">
      <alignment horizontal="left" vertical="center" wrapText="1"/>
    </xf>
    <xf numFmtId="0" fontId="14" fillId="0" borderId="31" xfId="36" applyFont="1" applyBorder="1" applyAlignment="1" applyProtection="1">
      <alignment horizontal="left" vertical="center" wrapText="1"/>
    </xf>
    <xf numFmtId="0" fontId="26" fillId="0" borderId="50" xfId="36" applyFont="1" applyBorder="1" applyAlignment="1" applyProtection="1">
      <alignment horizontal="center" vertical="top" wrapText="1"/>
    </xf>
    <xf numFmtId="0" fontId="26" fillId="0" borderId="33" xfId="36" applyFont="1" applyBorder="1" applyAlignment="1" applyProtection="1">
      <alignment horizontal="center" vertical="top" wrapText="1"/>
    </xf>
    <xf numFmtId="0" fontId="14" fillId="0" borderId="51" xfId="36" applyFont="1" applyBorder="1" applyAlignment="1" applyProtection="1">
      <alignment horizontal="center" vertical="center"/>
      <protection hidden="1"/>
    </xf>
    <xf numFmtId="0" fontId="26" fillId="0" borderId="7" xfId="36" applyFont="1" applyBorder="1" applyAlignment="1" applyProtection="1">
      <alignment horizontal="left" vertical="center" wrapText="1"/>
    </xf>
    <xf numFmtId="0" fontId="14" fillId="0" borderId="5" xfId="36" applyFont="1" applyBorder="1" applyAlignment="1" applyProtection="1">
      <alignment horizontal="left" vertical="center" wrapText="1"/>
    </xf>
    <xf numFmtId="0" fontId="26" fillId="0" borderId="2" xfId="36" applyFont="1" applyBorder="1" applyAlignment="1" applyProtection="1">
      <alignment horizontal="center" vertical="center"/>
    </xf>
    <xf numFmtId="167" fontId="26" fillId="2" borderId="52" xfId="36" applyNumberFormat="1" applyFont="1" applyFill="1" applyBorder="1" applyAlignment="1" applyProtection="1">
      <alignment horizontal="center" vertical="center" wrapText="1"/>
    </xf>
    <xf numFmtId="167" fontId="26" fillId="2" borderId="35" xfId="36" applyNumberFormat="1" applyFont="1" applyFill="1" applyBorder="1" applyAlignment="1" applyProtection="1">
      <alignment horizontal="center" vertical="center" wrapText="1"/>
    </xf>
    <xf numFmtId="0" fontId="48" fillId="0" borderId="6" xfId="36" applyFont="1" applyBorder="1" applyAlignment="1" applyProtection="1">
      <alignment horizontal="justify" vertical="top" wrapText="1"/>
    </xf>
    <xf numFmtId="0" fontId="14" fillId="0" borderId="6" xfId="36" applyFont="1" applyBorder="1" applyAlignment="1" applyProtection="1">
      <alignment horizontal="left" vertical="center" wrapText="1"/>
    </xf>
    <xf numFmtId="0" fontId="14" fillId="0" borderId="43" xfId="36" applyFont="1" applyBorder="1" applyAlignment="1" applyProtection="1">
      <alignment horizontal="left" vertical="center" wrapText="1"/>
    </xf>
    <xf numFmtId="0" fontId="14" fillId="0" borderId="7" xfId="36" applyFont="1" applyBorder="1" applyAlignment="1" applyProtection="1">
      <alignment horizontal="left" vertical="center" wrapText="1"/>
    </xf>
    <xf numFmtId="0" fontId="14" fillId="0" borderId="25" xfId="36" applyFont="1" applyBorder="1" applyAlignment="1" applyProtection="1">
      <alignment horizontal="left" vertical="center" wrapText="1"/>
    </xf>
    <xf numFmtId="167" fontId="26" fillId="0" borderId="25" xfId="36" applyNumberFormat="1" applyFont="1" applyBorder="1" applyAlignment="1" applyProtection="1">
      <alignment horizontal="right" vertical="center"/>
    </xf>
    <xf numFmtId="167" fontId="14" fillId="2" borderId="53" xfId="36" applyNumberFormat="1" applyFont="1" applyFill="1" applyBorder="1" applyAlignment="1" applyProtection="1">
      <alignment horizontal="right" vertical="center"/>
    </xf>
    <xf numFmtId="167" fontId="14" fillId="2" borderId="54" xfId="36" applyNumberFormat="1" applyFont="1" applyFill="1" applyBorder="1" applyAlignment="1" applyProtection="1">
      <alignment horizontal="right" vertical="center"/>
    </xf>
    <xf numFmtId="0" fontId="14" fillId="0" borderId="8" xfId="36" applyFont="1" applyBorder="1" applyAlignment="1" applyProtection="1">
      <alignment horizontal="left" vertical="center" wrapText="1"/>
    </xf>
    <xf numFmtId="167" fontId="14" fillId="2" borderId="35" xfId="36" applyNumberFormat="1" applyFont="1" applyFill="1" applyBorder="1" applyAlignment="1" applyProtection="1">
      <alignment horizontal="right" vertical="center"/>
    </xf>
    <xf numFmtId="167" fontId="26" fillId="2" borderId="2" xfId="36" applyNumberFormat="1" applyFont="1" applyFill="1" applyBorder="1" applyAlignment="1" applyProtection="1">
      <alignment horizontal="right" vertical="center"/>
    </xf>
    <xf numFmtId="0" fontId="48" fillId="0" borderId="7" xfId="36" applyFont="1" applyBorder="1" applyAlignment="1" applyProtection="1">
      <alignment horizontal="left" vertical="center" wrapText="1"/>
    </xf>
    <xf numFmtId="170" fontId="26" fillId="0" borderId="2" xfId="36" applyNumberFormat="1" applyFont="1" applyBorder="1" applyAlignment="1" applyProtection="1">
      <alignment horizontal="center" vertical="center"/>
    </xf>
    <xf numFmtId="170" fontId="26" fillId="0" borderId="35" xfId="36" applyNumberFormat="1" applyFont="1" applyBorder="1" applyAlignment="1" applyProtection="1">
      <alignment horizontal="center" vertical="center"/>
    </xf>
    <xf numFmtId="0" fontId="26" fillId="0" borderId="7" xfId="36" applyFont="1" applyBorder="1" applyAlignment="1" applyProtection="1">
      <alignment horizontal="left" vertical="center"/>
    </xf>
    <xf numFmtId="167" fontId="26" fillId="0" borderId="6" xfId="36" applyNumberFormat="1" applyFont="1" applyBorder="1" applyAlignment="1" applyProtection="1">
      <alignment horizontal="right" vertical="center"/>
    </xf>
    <xf numFmtId="167" fontId="26" fillId="0" borderId="43" xfId="36" applyNumberFormat="1" applyFont="1" applyBorder="1" applyAlignment="1" applyProtection="1">
      <alignment horizontal="right" vertical="center"/>
    </xf>
    <xf numFmtId="0" fontId="48" fillId="0" borderId="3" xfId="36" applyFont="1" applyBorder="1" applyAlignment="1" applyProtection="1">
      <alignment horizontal="left" vertical="center" wrapText="1"/>
    </xf>
    <xf numFmtId="167" fontId="26" fillId="0" borderId="52" xfId="36" applyNumberFormat="1" applyFont="1" applyBorder="1" applyAlignment="1" applyProtection="1">
      <alignment horizontal="right" vertical="center"/>
    </xf>
    <xf numFmtId="167" fontId="26" fillId="0" borderId="5" xfId="36" applyNumberFormat="1" applyFont="1" applyBorder="1" applyAlignment="1" applyProtection="1">
      <alignment horizontal="right" vertical="center"/>
    </xf>
    <xf numFmtId="167" fontId="26" fillId="0" borderId="37" xfId="36" applyNumberFormat="1" applyFont="1" applyBorder="1" applyAlignment="1" applyProtection="1">
      <alignment horizontal="right" vertical="center"/>
    </xf>
    <xf numFmtId="169" fontId="26" fillId="0" borderId="8" xfId="36" applyNumberFormat="1" applyFont="1" applyBorder="1" applyAlignment="1" applyProtection="1">
      <alignment horizontal="center" vertical="center"/>
    </xf>
    <xf numFmtId="10" fontId="14" fillId="2" borderId="2" xfId="36" applyNumberFormat="1" applyFont="1" applyFill="1" applyBorder="1" applyAlignment="1" applyProtection="1">
      <alignment horizontal="center" vertical="center"/>
    </xf>
    <xf numFmtId="10" fontId="14" fillId="2" borderId="35" xfId="36" applyNumberFormat="1" applyFont="1" applyFill="1" applyBorder="1" applyAlignment="1" applyProtection="1">
      <alignment horizontal="center" vertical="center"/>
    </xf>
    <xf numFmtId="167" fontId="26" fillId="4" borderId="2" xfId="36" applyNumberFormat="1" applyFont="1" applyFill="1" applyBorder="1" applyAlignment="1" applyProtection="1">
      <alignment horizontal="right" vertical="center"/>
    </xf>
    <xf numFmtId="167" fontId="14" fillId="4" borderId="35" xfId="36" applyNumberFormat="1" applyFont="1" applyFill="1" applyBorder="1" applyAlignment="1" applyProtection="1">
      <alignment horizontal="right" vertical="center"/>
    </xf>
    <xf numFmtId="167" fontId="26" fillId="2" borderId="8" xfId="36" applyNumberFormat="1" applyFont="1" applyFill="1" applyBorder="1" applyAlignment="1" applyProtection="1">
      <alignment horizontal="right" vertical="center"/>
    </xf>
    <xf numFmtId="0" fontId="14" fillId="0" borderId="4" xfId="36" applyFont="1" applyBorder="1" applyAlignment="1" applyProtection="1">
      <alignment horizontal="left" vertical="top" wrapText="1"/>
    </xf>
    <xf numFmtId="0" fontId="14" fillId="0" borderId="52" xfId="36" applyFont="1" applyBorder="1" applyAlignment="1" applyProtection="1">
      <alignment horizontal="center" vertical="center"/>
      <protection hidden="1"/>
    </xf>
    <xf numFmtId="0" fontId="14" fillId="0" borderId="3" xfId="36" applyFont="1" applyBorder="1" applyAlignment="1" applyProtection="1">
      <alignment horizontal="justify" vertical="top" wrapText="1"/>
    </xf>
    <xf numFmtId="167" fontId="14" fillId="0" borderId="52" xfId="36" applyNumberFormat="1" applyFont="1" applyBorder="1" applyAlignment="1" applyProtection="1">
      <alignment horizontal="right" vertical="center"/>
    </xf>
    <xf numFmtId="0" fontId="14" fillId="0" borderId="17" xfId="36" applyFont="1" applyBorder="1" applyAlignment="1" applyProtection="1">
      <alignment horizontal="center" vertical="center"/>
      <protection hidden="1"/>
    </xf>
    <xf numFmtId="0" fontId="26" fillId="0" borderId="46" xfId="36" applyFont="1" applyBorder="1" applyAlignment="1" applyProtection="1">
      <alignment horizontal="left" vertical="center" wrapText="1"/>
    </xf>
    <xf numFmtId="0" fontId="26" fillId="0" borderId="31" xfId="36" applyFont="1" applyBorder="1" applyAlignment="1" applyProtection="1">
      <alignment horizontal="center" vertical="top" wrapText="1"/>
    </xf>
    <xf numFmtId="0" fontId="26" fillId="4" borderId="46" xfId="36" applyFont="1" applyFill="1" applyBorder="1" applyAlignment="1" applyProtection="1">
      <alignment horizontal="center" vertical="top" wrapText="1"/>
    </xf>
    <xf numFmtId="0" fontId="14" fillId="4" borderId="10" xfId="0" applyFont="1" applyFill="1" applyBorder="1"/>
    <xf numFmtId="0" fontId="14" fillId="4" borderId="11" xfId="0" applyFont="1" applyFill="1" applyBorder="1"/>
    <xf numFmtId="0" fontId="26" fillId="0" borderId="6" xfId="36" applyFont="1" applyBorder="1" applyAlignment="1" applyProtection="1">
      <alignment horizontal="left" vertical="center" wrapText="1"/>
    </xf>
    <xf numFmtId="0" fontId="26" fillId="0" borderId="8" xfId="36" applyFont="1" applyBorder="1" applyAlignment="1" applyProtection="1">
      <alignment horizontal="center" vertical="center" wrapText="1"/>
    </xf>
    <xf numFmtId="0" fontId="26" fillId="0" borderId="7" xfId="36" applyFont="1" applyBorder="1" applyAlignment="1" applyProtection="1">
      <alignment horizontal="center" vertical="center" wrapText="1"/>
    </xf>
    <xf numFmtId="0" fontId="14" fillId="4" borderId="0" xfId="0" applyFont="1" applyFill="1" applyBorder="1" applyAlignment="1">
      <alignment vertical="center"/>
    </xf>
    <xf numFmtId="0" fontId="14" fillId="4" borderId="13" xfId="0" applyFont="1" applyFill="1" applyBorder="1" applyAlignment="1">
      <alignment vertical="center"/>
    </xf>
    <xf numFmtId="14" fontId="26" fillId="0" borderId="8" xfId="36" applyNumberFormat="1" applyFont="1" applyBorder="1" applyAlignment="1" applyProtection="1">
      <alignment horizontal="center" vertical="center" wrapText="1"/>
    </xf>
    <xf numFmtId="14" fontId="26" fillId="0" borderId="7" xfId="36" applyNumberFormat="1" applyFont="1" applyBorder="1" applyAlignment="1" applyProtection="1">
      <alignment horizontal="center" vertical="center" wrapText="1"/>
    </xf>
    <xf numFmtId="0" fontId="14" fillId="0" borderId="55" xfId="36" applyFont="1" applyBorder="1" applyAlignment="1" applyProtection="1">
      <alignment horizontal="center" vertical="center"/>
      <protection hidden="1"/>
    </xf>
    <xf numFmtId="0" fontId="26" fillId="0" borderId="15" xfId="36" applyFont="1" applyBorder="1" applyAlignment="1" applyProtection="1">
      <alignment horizontal="left" vertical="center" wrapText="1"/>
    </xf>
    <xf numFmtId="14" fontId="26" fillId="0" borderId="56" xfId="36" applyNumberFormat="1" applyFont="1" applyBorder="1" applyAlignment="1" applyProtection="1">
      <alignment horizontal="center" vertical="center" wrapText="1"/>
    </xf>
    <xf numFmtId="167" fontId="26" fillId="0" borderId="40" xfId="36" applyNumberFormat="1" applyFont="1" applyBorder="1" applyAlignment="1" applyProtection="1">
      <alignment horizontal="right" vertical="center"/>
    </xf>
    <xf numFmtId="167" fontId="14" fillId="2" borderId="57" xfId="36" applyNumberFormat="1" applyFont="1" applyFill="1" applyBorder="1" applyAlignment="1" applyProtection="1">
      <alignment horizontal="right" vertical="center"/>
    </xf>
    <xf numFmtId="167" fontId="14" fillId="2" borderId="45" xfId="36" applyNumberFormat="1" applyFont="1" applyFill="1" applyBorder="1" applyAlignment="1" applyProtection="1">
      <alignment horizontal="right" vertical="center"/>
    </xf>
    <xf numFmtId="0" fontId="14" fillId="0" borderId="0" xfId="36" applyFont="1" applyBorder="1" applyAlignment="1" applyProtection="1">
      <alignment horizontal="left" vertical="top" wrapText="1"/>
      <protection hidden="1"/>
    </xf>
    <xf numFmtId="0" fontId="26" fillId="0" borderId="0" xfId="36" applyFont="1" applyBorder="1" applyAlignment="1" applyProtection="1">
      <alignment horizontal="left" vertical="top" wrapText="1"/>
      <protection hidden="1"/>
    </xf>
    <xf numFmtId="0" fontId="36" fillId="0" borderId="0" xfId="36" applyFont="1" applyBorder="1" applyAlignment="1" applyProtection="1">
      <alignment horizontal="right" vertical="center" wrapText="1"/>
      <protection hidden="1"/>
    </xf>
    <xf numFmtId="0" fontId="26" fillId="0" borderId="0" xfId="36" applyFont="1" applyBorder="1" applyAlignment="1" applyProtection="1">
      <alignment horizontal="center" vertical="top" wrapText="1"/>
      <protection hidden="1"/>
    </xf>
    <xf numFmtId="0" fontId="14" fillId="0" borderId="34" xfId="36" applyFont="1" applyBorder="1" applyAlignment="1" applyProtection="1">
      <alignment horizontal="center" vertical="top" wrapText="1"/>
    </xf>
    <xf numFmtId="0" fontId="14" fillId="0" borderId="38" xfId="36" applyFont="1" applyBorder="1" applyAlignment="1" applyProtection="1">
      <alignment horizontal="center" vertical="top" wrapText="1"/>
    </xf>
    <xf numFmtId="171" fontId="26" fillId="2" borderId="27" xfId="36" applyNumberFormat="1" applyFont="1" applyFill="1" applyBorder="1" applyAlignment="1" applyProtection="1">
      <alignment horizontal="center" vertical="center"/>
    </xf>
    <xf numFmtId="0" fontId="14" fillId="2" borderId="0" xfId="18" applyFont="1" applyFill="1"/>
    <xf numFmtId="0" fontId="35" fillId="3" borderId="0" xfId="18" applyFont="1" applyFill="1"/>
    <xf numFmtId="0" fontId="35" fillId="2" borderId="0" xfId="18" applyFont="1" applyFill="1"/>
    <xf numFmtId="0" fontId="21" fillId="3" borderId="7" xfId="18" applyFont="1" applyFill="1" applyBorder="1"/>
    <xf numFmtId="0" fontId="21" fillId="3" borderId="6" xfId="18" applyFont="1" applyFill="1" applyBorder="1"/>
    <xf numFmtId="0" fontId="21" fillId="3" borderId="8" xfId="18" applyFont="1" applyFill="1" applyBorder="1"/>
    <xf numFmtId="0" fontId="16" fillId="3" borderId="8" xfId="18" applyFont="1" applyFill="1" applyBorder="1"/>
    <xf numFmtId="0" fontId="21" fillId="3" borderId="6" xfId="18" applyFont="1" applyFill="1" applyBorder="1" applyAlignment="1">
      <alignment horizontal="left"/>
    </xf>
    <xf numFmtId="0" fontId="14" fillId="3" borderId="8" xfId="18" applyFont="1" applyFill="1" applyBorder="1"/>
    <xf numFmtId="0" fontId="21" fillId="2" borderId="0" xfId="18" applyFont="1" applyFill="1"/>
    <xf numFmtId="0" fontId="26" fillId="6" borderId="0" xfId="18" applyFont="1" applyFill="1" applyAlignment="1">
      <alignment horizontal="center"/>
    </xf>
    <xf numFmtId="0" fontId="21" fillId="3" borderId="0" xfId="18" applyFont="1" applyFill="1" applyBorder="1"/>
    <xf numFmtId="0" fontId="14" fillId="3" borderId="0" xfId="18" applyFont="1" applyFill="1" applyBorder="1"/>
    <xf numFmtId="0" fontId="26" fillId="3" borderId="10" xfId="35" applyFont="1" applyFill="1" applyBorder="1" applyAlignment="1">
      <alignment horizontal="center" vertical="top"/>
    </xf>
    <xf numFmtId="0" fontId="21" fillId="3" borderId="10" xfId="18" applyFont="1" applyFill="1" applyBorder="1"/>
    <xf numFmtId="0" fontId="14" fillId="3" borderId="11" xfId="18" applyFont="1" applyFill="1" applyBorder="1"/>
    <xf numFmtId="0" fontId="50" fillId="2" borderId="0" xfId="18" applyFont="1" applyFill="1"/>
    <xf numFmtId="0" fontId="14" fillId="3" borderId="13" xfId="18" applyFont="1" applyFill="1" applyBorder="1"/>
    <xf numFmtId="0" fontId="21" fillId="3" borderId="15" xfId="18" applyFont="1" applyFill="1" applyBorder="1"/>
    <xf numFmtId="0" fontId="14" fillId="3" borderId="16" xfId="18" applyFont="1" applyFill="1" applyBorder="1"/>
    <xf numFmtId="168" fontId="14" fillId="0" borderId="0" xfId="4" applyNumberFormat="1" applyFont="1" applyBorder="1" applyAlignment="1" applyProtection="1">
      <alignment vertical="center"/>
    </xf>
    <xf numFmtId="0" fontId="14" fillId="0" borderId="0" xfId="18" applyFont="1"/>
    <xf numFmtId="0" fontId="20" fillId="0" borderId="0" xfId="36" applyFont="1" applyBorder="1" applyAlignment="1" applyProtection="1">
      <alignment horizontal="left" vertical="top" wrapText="1"/>
      <protection hidden="1"/>
    </xf>
    <xf numFmtId="0" fontId="21" fillId="0" borderId="0" xfId="36" applyFont="1" applyBorder="1" applyAlignment="1" applyProtection="1">
      <alignment horizontal="left" vertical="top"/>
      <protection hidden="1"/>
    </xf>
    <xf numFmtId="3" fontId="25" fillId="2" borderId="0" xfId="36" applyNumberFormat="1" applyFont="1" applyFill="1" applyBorder="1" applyAlignment="1" applyProtection="1">
      <alignment horizontal="center" vertical="top" wrapText="1"/>
      <protection hidden="1"/>
    </xf>
    <xf numFmtId="0" fontId="21" fillId="0" borderId="0" xfId="36" applyFont="1" applyBorder="1" applyAlignment="1" applyProtection="1">
      <alignment horizontal="left" vertical="top" wrapText="1"/>
      <protection hidden="1"/>
    </xf>
    <xf numFmtId="9" fontId="21" fillId="2" borderId="0" xfId="36" applyNumberFormat="1" applyFont="1" applyFill="1" applyBorder="1" applyAlignment="1" applyProtection="1">
      <alignment horizontal="center" vertical="top" wrapText="1"/>
      <protection hidden="1"/>
    </xf>
    <xf numFmtId="0" fontId="21" fillId="0" borderId="0" xfId="36" applyFont="1" applyBorder="1" applyAlignment="1" applyProtection="1">
      <alignment horizontal="center" vertical="top" wrapText="1"/>
      <protection hidden="1"/>
    </xf>
    <xf numFmtId="0" fontId="21" fillId="0" borderId="30" xfId="36" applyFont="1" applyBorder="1" applyAlignment="1" applyProtection="1">
      <alignment horizontal="center" vertical="top" wrapText="1"/>
    </xf>
    <xf numFmtId="0" fontId="21" fillId="0" borderId="31" xfId="36" applyFont="1" applyBorder="1" applyAlignment="1" applyProtection="1">
      <alignment horizontal="center" vertical="top"/>
    </xf>
    <xf numFmtId="0" fontId="21" fillId="0" borderId="18" xfId="36" applyFont="1" applyBorder="1" applyAlignment="1" applyProtection="1">
      <alignment horizontal="center" vertical="top" wrapText="1"/>
    </xf>
    <xf numFmtId="0" fontId="21" fillId="0" borderId="32" xfId="36" applyFont="1" applyBorder="1" applyAlignment="1" applyProtection="1">
      <alignment horizontal="center" vertical="top" wrapText="1"/>
    </xf>
    <xf numFmtId="1" fontId="21" fillId="0" borderId="33" xfId="4" applyNumberFormat="1" applyFont="1" applyBorder="1" applyAlignment="1" applyProtection="1">
      <alignment horizontal="center" vertical="top"/>
    </xf>
    <xf numFmtId="0" fontId="20" fillId="0" borderId="6" xfId="36" applyFont="1" applyBorder="1" applyAlignment="1" applyProtection="1">
      <alignment horizontal="justify" vertical="top" wrapText="1"/>
    </xf>
    <xf numFmtId="0" fontId="51" fillId="2" borderId="2" xfId="36" applyFont="1" applyFill="1" applyBorder="1" applyAlignment="1" applyProtection="1">
      <alignment horizontal="center" vertical="center"/>
    </xf>
    <xf numFmtId="172" fontId="51" fillId="0" borderId="6" xfId="36" applyNumberFormat="1" applyFont="1" applyBorder="1" applyAlignment="1" applyProtection="1">
      <alignment horizontal="center" vertical="center"/>
    </xf>
    <xf numFmtId="0" fontId="51" fillId="2" borderId="2" xfId="36" applyFont="1" applyFill="1" applyBorder="1" applyAlignment="1" applyProtection="1">
      <alignment horizontal="right" vertical="center"/>
    </xf>
    <xf numFmtId="167" fontId="51" fillId="0" borderId="8" xfId="36" applyNumberFormat="1" applyFont="1" applyBorder="1" applyAlignment="1" applyProtection="1">
      <alignment horizontal="right" vertical="center"/>
    </xf>
    <xf numFmtId="168" fontId="14" fillId="2" borderId="35" xfId="4" applyNumberFormat="1" applyFont="1" applyFill="1" applyBorder="1" applyAlignment="1" applyProtection="1">
      <alignment horizontal="left" vertical="top"/>
    </xf>
    <xf numFmtId="0" fontId="20" fillId="0" borderId="4" xfId="36" applyFont="1" applyBorder="1" applyAlignment="1" applyProtection="1">
      <alignment horizontal="justify" vertical="top" wrapText="1"/>
    </xf>
    <xf numFmtId="0" fontId="51" fillId="2" borderId="52" xfId="36" applyFont="1" applyFill="1" applyBorder="1" applyAlignment="1" applyProtection="1">
      <alignment horizontal="center" vertical="center"/>
    </xf>
    <xf numFmtId="172" fontId="51" fillId="0" borderId="4" xfId="36" applyNumberFormat="1" applyFont="1" applyBorder="1" applyAlignment="1" applyProtection="1">
      <alignment horizontal="center" vertical="center"/>
    </xf>
    <xf numFmtId="0" fontId="51" fillId="2" borderId="52" xfId="36" applyFont="1" applyFill="1" applyBorder="1" applyAlignment="1" applyProtection="1">
      <alignment horizontal="right" vertical="center"/>
    </xf>
    <xf numFmtId="167" fontId="51" fillId="4" borderId="8" xfId="36" applyNumberFormat="1" applyFont="1" applyFill="1" applyBorder="1" applyAlignment="1" applyProtection="1">
      <alignment horizontal="right" vertical="center"/>
    </xf>
    <xf numFmtId="0" fontId="21" fillId="0" borderId="6" xfId="36" applyFont="1" applyBorder="1" applyAlignment="1" applyProtection="1">
      <alignment horizontal="justify" vertical="top" wrapText="1"/>
    </xf>
    <xf numFmtId="0" fontId="48" fillId="0" borderId="6" xfId="36" applyFont="1" applyBorder="1" applyAlignment="1" applyProtection="1">
      <alignment horizontal="center" vertical="center"/>
    </xf>
    <xf numFmtId="0" fontId="48" fillId="0" borderId="8" xfId="36" applyFont="1" applyBorder="1" applyAlignment="1" applyProtection="1">
      <alignment horizontal="center" vertical="center"/>
    </xf>
    <xf numFmtId="167" fontId="48" fillId="0" borderId="8" xfId="36" applyNumberFormat="1" applyFont="1" applyBorder="1" applyAlignment="1" applyProtection="1">
      <alignment horizontal="right" vertical="center"/>
    </xf>
    <xf numFmtId="0" fontId="20" fillId="0" borderId="24" xfId="36" applyFont="1" applyBorder="1" applyAlignment="1" applyProtection="1">
      <alignment horizontal="justify" vertical="top" wrapText="1"/>
    </xf>
    <xf numFmtId="0" fontId="51" fillId="0" borderId="24" xfId="36" applyFont="1" applyBorder="1" applyAlignment="1" applyProtection="1">
      <alignment horizontal="justify" vertical="top" wrapText="1"/>
    </xf>
    <xf numFmtId="0" fontId="14" fillId="0" borderId="24" xfId="36" applyFont="1" applyBorder="1" applyAlignment="1" applyProtection="1">
      <alignment horizontal="justify" vertical="top" wrapText="1"/>
    </xf>
    <xf numFmtId="0" fontId="14" fillId="0" borderId="44" xfId="36" applyFont="1" applyBorder="1" applyAlignment="1" applyProtection="1">
      <alignment horizontal="justify" vertical="top" wrapText="1"/>
    </xf>
    <xf numFmtId="0" fontId="21" fillId="0" borderId="39" xfId="36" applyFont="1" applyBorder="1" applyAlignment="1" applyProtection="1">
      <alignment horizontal="justify" vertical="top" wrapText="1"/>
    </xf>
    <xf numFmtId="0" fontId="51" fillId="0" borderId="27" xfId="36" applyFont="1" applyBorder="1" applyAlignment="1" applyProtection="1">
      <alignment horizontal="center" vertical="center"/>
    </xf>
    <xf numFmtId="172" fontId="51" fillId="0" borderId="39" xfId="36" applyNumberFormat="1" applyFont="1" applyBorder="1" applyAlignment="1" applyProtection="1">
      <alignment horizontal="center" vertical="center"/>
    </xf>
    <xf numFmtId="0" fontId="48" fillId="0" borderId="27" xfId="36" applyFont="1" applyBorder="1" applyAlignment="1" applyProtection="1">
      <alignment horizontal="center" vertical="center"/>
    </xf>
    <xf numFmtId="167" fontId="48" fillId="0" borderId="40" xfId="36" applyNumberFormat="1" applyFont="1" applyBorder="1" applyAlignment="1" applyProtection="1">
      <alignment horizontal="right" vertical="center"/>
    </xf>
    <xf numFmtId="167" fontId="14" fillId="2" borderId="28" xfId="36" applyNumberFormat="1" applyFont="1" applyFill="1" applyBorder="1" applyAlignment="1" applyProtection="1">
      <alignment horizontal="right" vertical="center"/>
    </xf>
    <xf numFmtId="168" fontId="14" fillId="2" borderId="41" xfId="4" applyNumberFormat="1" applyFont="1" applyFill="1" applyBorder="1" applyAlignment="1" applyProtection="1">
      <alignment horizontal="left" vertical="top"/>
    </xf>
    <xf numFmtId="0" fontId="8" fillId="0" borderId="0" xfId="0" applyFont="1"/>
    <xf numFmtId="0" fontId="52" fillId="0" borderId="0" xfId="0" applyFont="1"/>
    <xf numFmtId="0" fontId="0" fillId="0" borderId="0" xfId="0" applyFont="1" applyAlignment="1"/>
    <xf numFmtId="0" fontId="8" fillId="0" borderId="0" xfId="0" applyFont="1" applyAlignment="1"/>
    <xf numFmtId="3" fontId="0" fillId="0" borderId="0" xfId="0" applyNumberFormat="1" applyFont="1" applyAlignment="1"/>
    <xf numFmtId="3" fontId="8" fillId="0" borderId="0" xfId="0" applyNumberFormat="1" applyFont="1" applyAlignment="1"/>
    <xf numFmtId="166" fontId="19" fillId="0" borderId="1" xfId="17" applyNumberFormat="1" applyFont="1" applyBorder="1" applyAlignment="1">
      <alignment horizontal="center"/>
    </xf>
    <xf numFmtId="0" fontId="21" fillId="0" borderId="0" xfId="24" applyFont="1" applyBorder="1" applyAlignment="1">
      <alignment horizontal="left"/>
    </xf>
    <xf numFmtId="0" fontId="21" fillId="0" borderId="0" xfId="24" applyFont="1" applyBorder="1" applyAlignment="1">
      <alignment horizontal="center"/>
    </xf>
    <xf numFmtId="0" fontId="21" fillId="0" borderId="0" xfId="24" applyFont="1" applyBorder="1" applyAlignment="1" applyProtection="1">
      <alignment horizontal="center"/>
    </xf>
    <xf numFmtId="0" fontId="26" fillId="0" borderId="17" xfId="36" applyFont="1" applyBorder="1" applyAlignment="1" applyProtection="1">
      <alignment horizontal="center" vertical="center" wrapText="1"/>
    </xf>
    <xf numFmtId="0" fontId="26" fillId="0" borderId="18" xfId="36" applyFont="1" applyBorder="1" applyAlignment="1" applyProtection="1">
      <alignment horizontal="center" vertical="center" wrapText="1"/>
    </xf>
    <xf numFmtId="0" fontId="26" fillId="0" borderId="19" xfId="36" applyFont="1" applyBorder="1" applyAlignment="1" applyProtection="1">
      <alignment horizontal="center" vertical="center" wrapText="1"/>
    </xf>
    <xf numFmtId="0" fontId="26" fillId="0" borderId="20" xfId="36" applyFont="1" applyBorder="1" applyAlignment="1" applyProtection="1">
      <alignment horizontal="center" vertical="center" wrapText="1"/>
    </xf>
    <xf numFmtId="0" fontId="46" fillId="0" borderId="6" xfId="36" applyFont="1" applyBorder="1" applyAlignment="1" applyProtection="1">
      <alignment horizontal="justify" vertical="top" wrapText="1"/>
    </xf>
    <xf numFmtId="168" fontId="14" fillId="2" borderId="35" xfId="1" applyNumberFormat="1" applyFont="1" applyFill="1" applyBorder="1" applyAlignment="1" applyProtection="1">
      <alignment horizontal="left" vertical="top"/>
    </xf>
    <xf numFmtId="168" fontId="14" fillId="2" borderId="41" xfId="1" applyNumberFormat="1" applyFont="1" applyFill="1" applyBorder="1" applyAlignment="1" applyProtection="1">
      <alignment horizontal="left" vertical="top"/>
    </xf>
    <xf numFmtId="3" fontId="30" fillId="3" borderId="48" xfId="35" applyNumberFormat="1" applyFont="1" applyFill="1" applyBorder="1" applyAlignment="1">
      <alignment horizontal="justify" vertical="top" wrapText="1"/>
    </xf>
    <xf numFmtId="3" fontId="25" fillId="3" borderId="0" xfId="35" applyNumberFormat="1" applyFont="1" applyFill="1" applyBorder="1" applyAlignment="1">
      <alignment horizontal="justify" vertical="top" wrapText="1"/>
    </xf>
    <xf numFmtId="168" fontId="14" fillId="2" borderId="41" xfId="1" applyNumberFormat="1" applyFont="1" applyFill="1" applyBorder="1" applyAlignment="1" applyProtection="1">
      <alignment horizontal="center" vertical="top"/>
    </xf>
    <xf numFmtId="0" fontId="14" fillId="0" borderId="0" xfId="36" applyFont="1" applyBorder="1" applyAlignment="1" applyProtection="1">
      <alignment horizontal="left" vertical="top" wrapText="1"/>
      <protection hidden="1"/>
    </xf>
    <xf numFmtId="0" fontId="26" fillId="0" borderId="33" xfId="36" applyFont="1" applyBorder="1" applyAlignment="1" applyProtection="1">
      <alignment horizontal="center" vertical="top" wrapText="1"/>
    </xf>
    <xf numFmtId="168" fontId="14" fillId="2" borderId="35" xfId="1" applyNumberFormat="1" applyFont="1" applyFill="1" applyBorder="1" applyAlignment="1" applyProtection="1">
      <alignment horizontal="center" vertical="top"/>
    </xf>
  </cellXfs>
  <cellStyles count="39">
    <cellStyle name="Ezres" xfId="1" builtinId="3"/>
    <cellStyle name="Ezres 2" xfId="3" xr:uid="{00000000-0005-0000-0000-000006000000}"/>
    <cellStyle name="Ezres 3" xfId="4" xr:uid="{00000000-0005-0000-0000-000007000000}"/>
    <cellStyle name="Ezres 4" xfId="5" xr:uid="{00000000-0005-0000-0000-000008000000}"/>
    <cellStyle name="Ezres 5" xfId="6" xr:uid="{00000000-0005-0000-0000-000009000000}"/>
    <cellStyle name="Ezres 6" xfId="7" xr:uid="{00000000-0005-0000-0000-00000A000000}"/>
    <cellStyle name="Ezres 6 2" xfId="8" xr:uid="{00000000-0005-0000-0000-00000B000000}"/>
    <cellStyle name="Ezres 7" xfId="9" xr:uid="{00000000-0005-0000-0000-00000C000000}"/>
    <cellStyle name="Hivatkozás" xfId="2" builtinId="8"/>
    <cellStyle name="Hivatkozás 2" xfId="10" xr:uid="{00000000-0005-0000-0000-00000D000000}"/>
    <cellStyle name="Hivatkozás 2 2" xfId="11" xr:uid="{00000000-0005-0000-0000-00000E000000}"/>
    <cellStyle name="Hivatkozás 3" xfId="12" xr:uid="{00000000-0005-0000-0000-00000F000000}"/>
    <cellStyle name="Normál" xfId="0" builtinId="0"/>
    <cellStyle name="Normál 10" xfId="15" xr:uid="{00000000-0005-0000-0000-000012000000}"/>
    <cellStyle name="Normál 11" xfId="16" xr:uid="{00000000-0005-0000-0000-000013000000}"/>
    <cellStyle name="Normál 12" xfId="17" xr:uid="{00000000-0005-0000-0000-000014000000}"/>
    <cellStyle name="Normál 2" xfId="18" xr:uid="{00000000-0005-0000-0000-000015000000}"/>
    <cellStyle name="Normál 2 2" xfId="19" xr:uid="{00000000-0005-0000-0000-000016000000}"/>
    <cellStyle name="Normál 2 3" xfId="20" xr:uid="{00000000-0005-0000-0000-000017000000}"/>
    <cellStyle name="Normál 2 4" xfId="21" xr:uid="{00000000-0005-0000-0000-000018000000}"/>
    <cellStyle name="Normál 2 5" xfId="22" xr:uid="{00000000-0005-0000-0000-000019000000}"/>
    <cellStyle name="Normál 2_JAVÍTÁS KM-AII_2011_Targyi_eszkozok" xfId="23" xr:uid="{00000000-0005-0000-0000-00001A000000}"/>
    <cellStyle name="Normál 3" xfId="24" xr:uid="{00000000-0005-0000-0000-00001B000000}"/>
    <cellStyle name="Normál 3 2" xfId="25" xr:uid="{00000000-0005-0000-0000-00001C000000}"/>
    <cellStyle name="Normál 3 2 2" xfId="26" xr:uid="{00000000-0005-0000-0000-00001D000000}"/>
    <cellStyle name="Normál 3 3" xfId="27" xr:uid="{00000000-0005-0000-0000-00001E000000}"/>
    <cellStyle name="Normál 4" xfId="28" xr:uid="{00000000-0005-0000-0000-00001F000000}"/>
    <cellStyle name="Normál 4 2" xfId="29" xr:uid="{00000000-0005-0000-0000-000020000000}"/>
    <cellStyle name="Normál 5" xfId="30" xr:uid="{00000000-0005-0000-0000-000021000000}"/>
    <cellStyle name="Normál 6" xfId="31" xr:uid="{00000000-0005-0000-0000-000022000000}"/>
    <cellStyle name="Normál 7" xfId="32" xr:uid="{00000000-0005-0000-0000-000023000000}"/>
    <cellStyle name="Normál 8" xfId="33" xr:uid="{00000000-0005-0000-0000-000024000000}"/>
    <cellStyle name="Normál 9" xfId="34" xr:uid="{00000000-0005-0000-0000-000025000000}"/>
    <cellStyle name="Normal_1997os osztalékkorlát" xfId="13" xr:uid="{00000000-0005-0000-0000-000010000000}"/>
    <cellStyle name="Normál_Dunacargo - forgalmi - A 2004-2005-05-25" xfId="35" xr:uid="{00000000-0005-0000-0000-000026000000}"/>
    <cellStyle name="Normal_MERLEG1" xfId="14" xr:uid="{00000000-0005-0000-0000-000011000000}"/>
    <cellStyle name="Normál_MUNKALAP" xfId="36" xr:uid="{00000000-0005-0000-0000-000027000000}"/>
    <cellStyle name="Standard_BRPRINT" xfId="37" xr:uid="{00000000-0005-0000-0000-000028000000}"/>
    <cellStyle name="Százalék 2" xfId="38" xr:uid="{00000000-0005-0000-0000-00002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50"/>
  <sheetViews>
    <sheetView showGridLines="0" tabSelected="1" zoomScaleNormal="100" workbookViewId="0"/>
  </sheetViews>
  <sheetFormatPr defaultColWidth="10.33203125" defaultRowHeight="13.8" x14ac:dyDescent="0.25"/>
  <cols>
    <col min="1" max="1" width="12.5546875" style="1" customWidth="1"/>
    <col min="2" max="2" width="80" style="2" customWidth="1"/>
    <col min="3" max="6" width="15.44140625" style="1" customWidth="1"/>
    <col min="7" max="8" width="10.33203125" style="1"/>
    <col min="9" max="9" width="13.109375" style="1" customWidth="1"/>
    <col min="10" max="1024" width="10.33203125" style="1"/>
  </cols>
  <sheetData>
    <row r="1" spans="1:11" ht="18" x14ac:dyDescent="0.35">
      <c r="A1" s="3" t="s">
        <v>0</v>
      </c>
      <c r="B1" s="4" t="s">
        <v>1</v>
      </c>
      <c r="C1" s="5"/>
      <c r="D1" s="5"/>
      <c r="E1" s="5"/>
      <c r="F1" s="5"/>
    </row>
    <row r="2" spans="1:11" ht="18" x14ac:dyDescent="0.35">
      <c r="A2" s="5"/>
      <c r="B2" s="6"/>
      <c r="C2" s="5"/>
      <c r="D2" s="5"/>
      <c r="E2" s="5"/>
      <c r="F2" s="5"/>
    </row>
    <row r="3" spans="1:11" ht="18" x14ac:dyDescent="0.35">
      <c r="A3" s="3" t="s">
        <v>2</v>
      </c>
      <c r="B3" s="5"/>
      <c r="C3" s="7" t="s">
        <v>3</v>
      </c>
      <c r="D3" s="8" t="str">
        <f>IF(Alapa!F12=0,"",Alapa!F12)</f>
        <v/>
      </c>
      <c r="E3" s="5"/>
      <c r="F3" s="5"/>
      <c r="H3" s="9" t="s">
        <v>4</v>
      </c>
      <c r="I3" s="1" t="s">
        <v>5</v>
      </c>
    </row>
    <row r="4" spans="1:11" ht="16.5" customHeight="1" x14ac:dyDescent="0.25">
      <c r="A4" s="10" t="s">
        <v>6</v>
      </c>
      <c r="B4" s="11">
        <f>Alapa!C17</f>
        <v>0</v>
      </c>
      <c r="C4" s="12" t="s">
        <v>7</v>
      </c>
      <c r="D4" s="12" t="s">
        <v>8</v>
      </c>
      <c r="E4" s="13"/>
      <c r="F4" s="13"/>
      <c r="H4" s="14">
        <v>1</v>
      </c>
      <c r="I4" s="15" t="str">
        <f>IF(Alapa!F2=0,"",Alapa!F2)</f>
        <v/>
      </c>
      <c r="J4" s="15" t="str">
        <f>IF(Alapa!G2=0,"",Alapa!G2)</f>
        <v/>
      </c>
      <c r="K4" s="15" t="str">
        <f>IF(Alapa!H2=0,"",Alapa!H2)</f>
        <v/>
      </c>
    </row>
    <row r="5" spans="1:11" ht="16.5" customHeight="1" x14ac:dyDescent="0.25">
      <c r="A5" s="10" t="s">
        <v>9</v>
      </c>
      <c r="B5" s="16">
        <f>Alapa!C15</f>
        <v>0</v>
      </c>
      <c r="C5" s="17"/>
      <c r="D5" s="17"/>
      <c r="E5" s="18" t="s">
        <v>10</v>
      </c>
      <c r="F5" s="13"/>
      <c r="I5" s="15" t="str">
        <f>IF(Alapa!F3=0,"",Alapa!F3)</f>
        <v/>
      </c>
      <c r="J5" s="15" t="str">
        <f>IF(Alapa!G3=0,"",Alapa!G3)</f>
        <v/>
      </c>
      <c r="K5" s="15" t="str">
        <f>IF(Alapa!H3=0,"",Alapa!H3)</f>
        <v/>
      </c>
    </row>
    <row r="6" spans="1:11" ht="16.5" customHeight="1" x14ac:dyDescent="0.25">
      <c r="A6" s="10" t="s">
        <v>4</v>
      </c>
      <c r="B6" s="11" t="str">
        <f>IFERROR(VLOOKUP(H4,Alapa!$G$2:$H$22,2,FALSE()),"")</f>
        <v/>
      </c>
      <c r="C6" s="435"/>
      <c r="D6" s="435"/>
      <c r="E6" s="19" t="s">
        <v>11</v>
      </c>
      <c r="F6" s="13"/>
      <c r="I6" s="15" t="str">
        <f>IF(Alapa!F4=0,"",Alapa!F4)</f>
        <v/>
      </c>
      <c r="J6" s="15" t="str">
        <f>IF(Alapa!G4=0,"",Alapa!G4)</f>
        <v/>
      </c>
      <c r="K6" s="15" t="str">
        <f>IF(Alapa!H4=0,"",Alapa!H4)</f>
        <v/>
      </c>
    </row>
    <row r="7" spans="1:11" ht="16.5" customHeight="1" x14ac:dyDescent="0.25">
      <c r="A7" s="20" t="s">
        <v>12</v>
      </c>
      <c r="B7" s="11" t="str">
        <f>IF(Alapa!O2=0,"",Alapa!O2)</f>
        <v/>
      </c>
      <c r="C7" s="17"/>
      <c r="D7" s="17"/>
      <c r="E7" s="18" t="s">
        <v>13</v>
      </c>
      <c r="F7" s="13"/>
    </row>
    <row r="8" spans="1:11" ht="16.5" customHeight="1" x14ac:dyDescent="0.25">
      <c r="A8" s="10" t="s">
        <v>14</v>
      </c>
      <c r="B8" s="21"/>
      <c r="C8" s="17"/>
      <c r="D8" s="17"/>
      <c r="E8" s="18" t="s">
        <v>15</v>
      </c>
      <c r="F8" s="13"/>
    </row>
    <row r="9" spans="1:11" ht="16.5" customHeight="1" x14ac:dyDescent="0.25">
      <c r="A9" s="10" t="s">
        <v>16</v>
      </c>
      <c r="B9" s="11" t="str">
        <f>IF(Alapa!N2=0,"",Alapa!N2)</f>
        <v/>
      </c>
      <c r="C9" s="17"/>
      <c r="D9" s="17"/>
      <c r="E9" s="18" t="s">
        <v>17</v>
      </c>
      <c r="F9" s="13"/>
    </row>
    <row r="10" spans="1:11" x14ac:dyDescent="0.25">
      <c r="A10" s="22"/>
      <c r="B10" s="23" t="s">
        <v>18</v>
      </c>
      <c r="C10" s="13"/>
      <c r="D10" s="13"/>
      <c r="E10" s="13"/>
      <c r="F10" s="13"/>
    </row>
    <row r="11" spans="1:11" x14ac:dyDescent="0.25">
      <c r="A11" s="22"/>
      <c r="B11" s="23" t="s">
        <v>19</v>
      </c>
      <c r="C11" s="13"/>
      <c r="D11" s="13"/>
      <c r="E11" s="24"/>
      <c r="F11" s="13"/>
    </row>
    <row r="12" spans="1:11" x14ac:dyDescent="0.25">
      <c r="A12" s="25"/>
      <c r="B12" s="26" t="s">
        <v>20</v>
      </c>
      <c r="C12" s="13"/>
      <c r="D12" s="13"/>
      <c r="E12" s="24"/>
      <c r="F12" s="13"/>
    </row>
    <row r="13" spans="1:11" ht="16.5" customHeight="1" x14ac:dyDescent="0.25">
      <c r="A13" s="27" t="s">
        <v>21</v>
      </c>
      <c r="B13" s="28" t="s">
        <v>22</v>
      </c>
      <c r="C13" s="13"/>
      <c r="D13" s="13"/>
      <c r="E13" s="18"/>
      <c r="F13" s="13"/>
    </row>
    <row r="14" spans="1:11" ht="16.5" customHeight="1" x14ac:dyDescent="0.25">
      <c r="A14" s="27" t="s">
        <v>23</v>
      </c>
      <c r="B14" s="28" t="s">
        <v>22</v>
      </c>
      <c r="C14" s="13"/>
      <c r="D14" s="13"/>
      <c r="E14" s="18"/>
      <c r="F14" s="13"/>
    </row>
    <row r="15" spans="1:11" ht="16.5" customHeight="1" x14ac:dyDescent="0.25">
      <c r="A15" s="27" t="s">
        <v>24</v>
      </c>
      <c r="B15" s="28" t="s">
        <v>22</v>
      </c>
      <c r="C15" s="13"/>
      <c r="D15" s="13"/>
      <c r="E15" s="13"/>
      <c r="F15" s="13"/>
    </row>
    <row r="16" spans="1:11" ht="16.5" customHeight="1" x14ac:dyDescent="0.25">
      <c r="A16" s="29" t="s">
        <v>25</v>
      </c>
      <c r="B16" s="30"/>
      <c r="C16" s="13"/>
      <c r="D16" s="13"/>
      <c r="E16" s="13"/>
      <c r="F16" s="13"/>
    </row>
    <row r="17" spans="1:6" x14ac:dyDescent="0.25">
      <c r="A17" s="31"/>
      <c r="B17" s="32"/>
      <c r="C17" s="13"/>
      <c r="D17" s="13"/>
      <c r="E17" s="13"/>
      <c r="F17" s="13"/>
    </row>
    <row r="18" spans="1:6" ht="16.5" customHeight="1" x14ac:dyDescent="0.25">
      <c r="A18" s="33" t="s">
        <v>26</v>
      </c>
      <c r="B18" s="34"/>
      <c r="C18" s="13"/>
      <c r="D18" s="13"/>
      <c r="E18" s="13"/>
      <c r="F18" s="13"/>
    </row>
    <row r="19" spans="1:6" x14ac:dyDescent="0.25">
      <c r="A19" s="31"/>
      <c r="B19" s="32"/>
      <c r="C19" s="13"/>
      <c r="D19" s="13"/>
      <c r="E19" s="13"/>
      <c r="F19" s="13"/>
    </row>
    <row r="20" spans="1:6" ht="16.5" customHeight="1" x14ac:dyDescent="0.25">
      <c r="A20" s="35">
        <f>Alapa!U95</f>
        <v>0</v>
      </c>
      <c r="B20" s="36"/>
      <c r="C20" s="13"/>
      <c r="D20" s="13"/>
      <c r="E20" s="13"/>
      <c r="F20" s="13"/>
    </row>
    <row r="21" spans="1:6" x14ac:dyDescent="0.25">
      <c r="A21" s="37"/>
      <c r="B21" s="38"/>
      <c r="C21" s="37"/>
      <c r="D21" s="37"/>
      <c r="E21" s="37"/>
      <c r="F21" s="37"/>
    </row>
    <row r="22" spans="1:6" ht="16.5" customHeight="1" x14ac:dyDescent="0.25">
      <c r="A22" s="37"/>
      <c r="B22" s="38"/>
      <c r="C22" s="37"/>
      <c r="D22" s="37"/>
      <c r="E22" s="37"/>
      <c r="F22" s="37"/>
    </row>
    <row r="23" spans="1:6" x14ac:dyDescent="0.25">
      <c r="A23" s="37"/>
      <c r="B23" s="38"/>
      <c r="C23" s="37"/>
      <c r="D23" s="37"/>
      <c r="E23" s="37"/>
      <c r="F23" s="37"/>
    </row>
    <row r="24" spans="1:6" ht="16.5" customHeight="1" x14ac:dyDescent="0.25">
      <c r="A24" s="37"/>
      <c r="B24" s="38"/>
      <c r="C24" s="37"/>
      <c r="D24" s="37"/>
      <c r="E24" s="37"/>
      <c r="F24" s="37"/>
    </row>
    <row r="25" spans="1:6" ht="16.5" customHeight="1" x14ac:dyDescent="0.25">
      <c r="A25" s="37"/>
      <c r="B25" s="38"/>
      <c r="C25" s="37"/>
      <c r="D25" s="37"/>
      <c r="E25" s="37"/>
      <c r="F25" s="37"/>
    </row>
    <row r="26" spans="1:6" ht="16.5" customHeight="1" x14ac:dyDescent="0.25">
      <c r="A26" s="37"/>
      <c r="B26" s="38"/>
      <c r="C26" s="37"/>
      <c r="D26" s="37"/>
      <c r="E26" s="37"/>
      <c r="F26" s="37"/>
    </row>
    <row r="27" spans="1:6" ht="16.5" customHeight="1" x14ac:dyDescent="0.25">
      <c r="A27" s="37"/>
      <c r="B27" s="38"/>
      <c r="C27" s="37"/>
      <c r="D27" s="37"/>
      <c r="E27" s="37"/>
      <c r="F27" s="37"/>
    </row>
    <row r="28" spans="1:6" ht="16.5" customHeight="1" x14ac:dyDescent="0.25">
      <c r="A28" s="37"/>
      <c r="B28" s="38"/>
      <c r="C28" s="37"/>
      <c r="D28" s="37"/>
      <c r="E28" s="37"/>
      <c r="F28" s="37"/>
    </row>
    <row r="29" spans="1:6" ht="16.5" customHeight="1" x14ac:dyDescent="0.25">
      <c r="A29" s="37"/>
      <c r="B29" s="38"/>
      <c r="C29" s="37"/>
      <c r="D29" s="37"/>
      <c r="E29" s="37"/>
      <c r="F29" s="37"/>
    </row>
    <row r="30" spans="1:6" ht="16.5" customHeight="1" x14ac:dyDescent="0.25">
      <c r="A30" s="37"/>
      <c r="B30" s="38"/>
      <c r="C30" s="37"/>
      <c r="D30" s="37"/>
      <c r="E30" s="37"/>
      <c r="F30" s="37"/>
    </row>
    <row r="31" spans="1:6" ht="16.5" customHeight="1" x14ac:dyDescent="0.25">
      <c r="A31" s="37"/>
      <c r="B31" s="38"/>
      <c r="C31" s="37"/>
      <c r="D31" s="37"/>
      <c r="E31" s="37"/>
      <c r="F31" s="37"/>
    </row>
    <row r="32" spans="1:6" ht="16.5" customHeight="1" x14ac:dyDescent="0.25">
      <c r="A32" s="37"/>
      <c r="B32" s="38"/>
      <c r="C32" s="37"/>
      <c r="D32" s="37"/>
      <c r="E32" s="37"/>
      <c r="F32" s="37"/>
    </row>
    <row r="33" spans="1:6" ht="16.5" customHeight="1" x14ac:dyDescent="0.25">
      <c r="A33" s="37"/>
      <c r="B33" s="38"/>
      <c r="C33" s="37"/>
      <c r="D33" s="37"/>
      <c r="E33" s="37"/>
      <c r="F33" s="37"/>
    </row>
    <row r="34" spans="1:6" x14ac:dyDescent="0.25">
      <c r="A34" s="37"/>
      <c r="B34" s="38"/>
      <c r="C34" s="37"/>
      <c r="D34" s="37"/>
      <c r="E34" s="37"/>
      <c r="F34" s="37"/>
    </row>
    <row r="35" spans="1:6" x14ac:dyDescent="0.25">
      <c r="A35" s="37"/>
      <c r="B35" s="38"/>
      <c r="C35" s="37"/>
      <c r="D35" s="37"/>
      <c r="E35" s="37"/>
      <c r="F35" s="37"/>
    </row>
    <row r="36" spans="1:6" x14ac:dyDescent="0.25">
      <c r="A36" s="37"/>
      <c r="B36" s="38"/>
      <c r="C36" s="37"/>
      <c r="D36" s="37"/>
      <c r="E36" s="37"/>
      <c r="F36" s="37"/>
    </row>
    <row r="37" spans="1:6" x14ac:dyDescent="0.25">
      <c r="A37" s="37"/>
      <c r="B37" s="38"/>
      <c r="C37" s="37"/>
      <c r="D37" s="37"/>
      <c r="E37" s="37"/>
      <c r="F37" s="37"/>
    </row>
    <row r="38" spans="1:6" x14ac:dyDescent="0.25">
      <c r="A38" s="37"/>
      <c r="B38" s="38"/>
      <c r="C38" s="37"/>
      <c r="D38" s="37"/>
      <c r="E38" s="37"/>
      <c r="F38" s="37"/>
    </row>
    <row r="39" spans="1:6" x14ac:dyDescent="0.25">
      <c r="A39" s="37"/>
      <c r="B39" s="38"/>
      <c r="C39" s="37"/>
      <c r="D39" s="37"/>
      <c r="E39" s="37"/>
      <c r="F39" s="37"/>
    </row>
    <row r="40" spans="1:6" x14ac:dyDescent="0.25">
      <c r="A40" s="37"/>
      <c r="B40" s="38"/>
      <c r="C40" s="37"/>
      <c r="D40" s="37"/>
      <c r="E40" s="37"/>
      <c r="F40" s="37"/>
    </row>
    <row r="41" spans="1:6" x14ac:dyDescent="0.25">
      <c r="A41" s="37"/>
      <c r="B41" s="38"/>
      <c r="C41" s="37"/>
      <c r="D41" s="37"/>
      <c r="E41" s="37"/>
      <c r="F41" s="37"/>
    </row>
    <row r="42" spans="1:6" x14ac:dyDescent="0.25">
      <c r="A42" s="37"/>
      <c r="B42" s="38"/>
      <c r="C42" s="37"/>
      <c r="D42" s="37"/>
      <c r="E42" s="37"/>
      <c r="F42" s="37"/>
    </row>
    <row r="43" spans="1:6" x14ac:dyDescent="0.25">
      <c r="A43" s="37"/>
      <c r="B43" s="38"/>
      <c r="C43" s="37"/>
      <c r="D43" s="37"/>
      <c r="E43" s="37"/>
      <c r="F43" s="37"/>
    </row>
    <row r="48" spans="1:6" s="9" customFormat="1" x14ac:dyDescent="0.25">
      <c r="C48" s="1"/>
      <c r="D48" s="1"/>
      <c r="E48" s="1"/>
      <c r="F48" s="1"/>
    </row>
    <row r="49" spans="1:6" s="9" customFormat="1" x14ac:dyDescent="0.25">
      <c r="A49" s="1"/>
      <c r="B49" s="1"/>
      <c r="C49" s="1"/>
      <c r="D49" s="1"/>
      <c r="E49" s="1"/>
      <c r="F49" s="1"/>
    </row>
    <row r="50" spans="1:6" s="9" customFormat="1" x14ac:dyDescent="0.25">
      <c r="A50" s="1"/>
      <c r="B50" s="1"/>
      <c r="C50" s="1"/>
      <c r="D50" s="1"/>
      <c r="E50" s="1"/>
      <c r="F50" s="1"/>
    </row>
  </sheetData>
  <mergeCells count="1">
    <mergeCell ref="C6:D6"/>
  </mergeCells>
  <pageMargins left="0.70866141732283472" right="0.70866141732283472" top="0.74803149606299213" bottom="0.74803149606299213" header="0.51181102362204722" footer="0.31496062992125984"/>
  <pageSetup paperSize="9" scale="57" orientation="portrait" horizontalDpi="300" verticalDpi="300"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J20"/>
  <sheetViews>
    <sheetView showGridLines="0" zoomScaleNormal="100" workbookViewId="0"/>
  </sheetViews>
  <sheetFormatPr defaultColWidth="8.88671875" defaultRowHeight="13.8" x14ac:dyDescent="0.3"/>
  <cols>
    <col min="1" max="1" width="4.88671875" style="370" customWidth="1"/>
    <col min="2" max="2" width="14.44140625" style="370" customWidth="1"/>
    <col min="3" max="8" width="15.6640625" style="370" customWidth="1"/>
    <col min="9" max="9" width="28.109375" style="370" customWidth="1"/>
    <col min="10" max="10" width="10.44140625" style="370" customWidth="1"/>
    <col min="11" max="1024" width="8.88671875" style="370"/>
  </cols>
  <sheetData>
    <row r="1" spans="1:11" ht="16.5" customHeight="1" x14ac:dyDescent="0.3">
      <c r="A1" s="75" t="s">
        <v>63</v>
      </c>
      <c r="B1" s="76"/>
      <c r="C1" s="76"/>
      <c r="D1" s="76"/>
      <c r="E1" s="76"/>
      <c r="F1" s="75"/>
      <c r="G1" s="75"/>
      <c r="H1" s="75"/>
      <c r="I1" s="151"/>
      <c r="J1" s="152" t="s">
        <v>70</v>
      </c>
    </row>
    <row r="2" spans="1:11" ht="16.5" customHeight="1" x14ac:dyDescent="0.3">
      <c r="A2" s="371"/>
      <c r="B2" s="371"/>
      <c r="C2" s="371"/>
      <c r="D2" s="371"/>
      <c r="E2" s="371"/>
      <c r="F2" s="371"/>
      <c r="G2" s="371"/>
      <c r="H2" s="371"/>
      <c r="I2" s="371"/>
      <c r="J2" s="80" t="s">
        <v>72</v>
      </c>
    </row>
    <row r="3" spans="1:11" ht="16.5" customHeight="1" x14ac:dyDescent="0.3">
      <c r="A3" s="75" t="s">
        <v>368</v>
      </c>
      <c r="B3" s="75"/>
      <c r="C3" s="75"/>
      <c r="D3" s="75"/>
      <c r="E3" s="75"/>
      <c r="F3" s="371"/>
      <c r="G3" s="371"/>
      <c r="H3" s="371"/>
      <c r="I3" s="371"/>
      <c r="J3" s="372"/>
    </row>
    <row r="4" spans="1:11" ht="16.5" customHeight="1" x14ac:dyDescent="0.3">
      <c r="A4" s="373" t="str">
        <f>CONCATENATE("Ügyfél:   ",Alapa!$C$17)</f>
        <v xml:space="preserve">Ügyfél:   </v>
      </c>
      <c r="B4" s="374"/>
      <c r="C4" s="374"/>
      <c r="D4" s="374"/>
      <c r="E4" s="375"/>
      <c r="F4" s="154" t="str">
        <f>"Dátum:"</f>
        <v>Dátum:</v>
      </c>
      <c r="G4" s="85"/>
      <c r="H4" s="86"/>
      <c r="I4" s="376"/>
    </row>
    <row r="5" spans="1:11" ht="16.5" customHeight="1" x14ac:dyDescent="0.3">
      <c r="A5" s="373" t="str">
        <f>CONCATENATE("Fordulónap: ",Alapa!$C$12)</f>
        <v xml:space="preserve">Fordulónap: </v>
      </c>
      <c r="B5" s="374"/>
      <c r="C5" s="374"/>
      <c r="D5" s="374"/>
      <c r="E5" s="375"/>
      <c r="F5" s="95" t="str">
        <f>"Készítette:"</f>
        <v>Készítette:</v>
      </c>
      <c r="G5" s="90"/>
      <c r="H5" s="377" t="e">
        <f>VLOOKUP(K5,Alapa!$G$2:$H$22,2)</f>
        <v>#N/A</v>
      </c>
      <c r="I5" s="378"/>
      <c r="J5" s="379" t="s">
        <v>4</v>
      </c>
      <c r="K5" s="380">
        <v>1</v>
      </c>
    </row>
    <row r="6" spans="1:11" ht="16.5" customHeight="1" x14ac:dyDescent="0.3">
      <c r="A6" s="94"/>
      <c r="B6" s="94"/>
      <c r="C6" s="94"/>
      <c r="D6" s="94"/>
      <c r="E6" s="94"/>
      <c r="F6" s="95" t="s">
        <v>16</v>
      </c>
      <c r="G6" s="90"/>
      <c r="H6" s="374" t="str">
        <f>IF(Alapa!$H$2=0," ",Alapa!$H$2)</f>
        <v xml:space="preserve"> </v>
      </c>
      <c r="I6" s="378"/>
    </row>
    <row r="7" spans="1:11" ht="21.75" customHeight="1" x14ac:dyDescent="0.3">
      <c r="A7" s="96" t="s">
        <v>369</v>
      </c>
      <c r="B7" s="94"/>
      <c r="C7" s="94"/>
      <c r="D7" s="94"/>
      <c r="E7" s="94"/>
      <c r="F7" s="52"/>
      <c r="G7" s="52"/>
      <c r="H7" s="381"/>
      <c r="I7" s="382"/>
      <c r="J7" s="243" t="s">
        <v>70</v>
      </c>
    </row>
    <row r="8" spans="1:11" ht="16.5" customHeight="1" x14ac:dyDescent="0.3">
      <c r="A8" s="159" t="s">
        <v>357</v>
      </c>
      <c r="B8" s="383"/>
      <c r="C8" s="99" t="s">
        <v>370</v>
      </c>
      <c r="D8" s="383"/>
      <c r="E8" s="383"/>
      <c r="F8" s="101"/>
      <c r="G8" s="101"/>
      <c r="H8" s="384"/>
      <c r="I8" s="385"/>
      <c r="J8" s="386"/>
    </row>
    <row r="9" spans="1:11" ht="16.5" customHeight="1" x14ac:dyDescent="0.3">
      <c r="A9" s="103" t="s">
        <v>77</v>
      </c>
      <c r="B9" s="94"/>
      <c r="C9" s="94"/>
      <c r="D9" s="94"/>
      <c r="E9" s="94"/>
      <c r="F9" s="104" t="s">
        <v>78</v>
      </c>
      <c r="G9" s="104"/>
      <c r="H9" s="381"/>
      <c r="I9" s="387"/>
    </row>
    <row r="10" spans="1:11" ht="16.5" customHeight="1" x14ac:dyDescent="0.3">
      <c r="A10" s="106">
        <f>Alapa!C25</f>
        <v>0</v>
      </c>
      <c r="B10" s="107"/>
      <c r="C10" s="107"/>
      <c r="D10" s="107"/>
      <c r="E10" s="107"/>
      <c r="F10" s="108">
        <f>Alapa!C17</f>
        <v>0</v>
      </c>
      <c r="G10" s="108"/>
      <c r="H10" s="388"/>
      <c r="I10" s="389"/>
    </row>
    <row r="11" spans="1:11" ht="21.75" customHeight="1" x14ac:dyDescent="0.3">
      <c r="A11" s="164"/>
      <c r="B11" s="250"/>
      <c r="C11" s="250"/>
      <c r="D11" s="231" t="s">
        <v>371</v>
      </c>
      <c r="E11" s="250" t="s">
        <v>389</v>
      </c>
      <c r="F11" s="250"/>
      <c r="G11" s="250"/>
      <c r="H11" s="390"/>
      <c r="I11" s="391"/>
    </row>
    <row r="12" spans="1:11" ht="21.75" customHeight="1" x14ac:dyDescent="0.3">
      <c r="A12" s="392"/>
      <c r="B12" s="393" t="s">
        <v>372</v>
      </c>
      <c r="C12" s="392"/>
      <c r="D12" s="394">
        <f>9*232000</f>
        <v>2088000</v>
      </c>
      <c r="E12" s="395" t="s">
        <v>373</v>
      </c>
      <c r="F12" s="396">
        <v>0.05</v>
      </c>
      <c r="G12" s="392"/>
      <c r="H12" s="397" t="s">
        <v>119</v>
      </c>
      <c r="I12" s="392"/>
    </row>
    <row r="13" spans="1:11" ht="41.4" x14ac:dyDescent="0.3">
      <c r="A13" s="398"/>
      <c r="B13" s="399" t="s">
        <v>374</v>
      </c>
      <c r="C13" s="400" t="s">
        <v>375</v>
      </c>
      <c r="D13" s="400" t="s">
        <v>376</v>
      </c>
      <c r="E13" s="400" t="s">
        <v>377</v>
      </c>
      <c r="F13" s="400" t="s">
        <v>378</v>
      </c>
      <c r="G13" s="401" t="s">
        <v>379</v>
      </c>
      <c r="H13" s="401" t="s">
        <v>380</v>
      </c>
      <c r="I13" s="402" t="s">
        <v>91</v>
      </c>
    </row>
    <row r="14" spans="1:11" ht="21.75" customHeight="1" x14ac:dyDescent="0.3">
      <c r="A14" s="173"/>
      <c r="B14" s="403" t="s">
        <v>381</v>
      </c>
      <c r="C14" s="404"/>
      <c r="D14" s="405">
        <f>ROUND(C14*$F$12,1)</f>
        <v>0</v>
      </c>
      <c r="E14" s="406"/>
      <c r="F14" s="407">
        <f>IF(C14&gt;25,IF(D14-E14&gt;0,(D14-E14)*$D$12/4,0),0)</f>
        <v>0</v>
      </c>
      <c r="G14" s="139"/>
      <c r="H14" s="139"/>
      <c r="I14" s="408"/>
    </row>
    <row r="15" spans="1:11" ht="21.75" customHeight="1" x14ac:dyDescent="0.3">
      <c r="A15" s="173"/>
      <c r="B15" s="403" t="s">
        <v>382</v>
      </c>
      <c r="C15" s="404"/>
      <c r="D15" s="405">
        <f>ROUND(C15*$F$12,1)</f>
        <v>0</v>
      </c>
      <c r="E15" s="406"/>
      <c r="F15" s="407">
        <f>IF(C15&gt;25,IF(D15-E15&gt;0,(D15-E15)*$D$12/4,0),0)</f>
        <v>0</v>
      </c>
      <c r="G15" s="139"/>
      <c r="H15" s="139"/>
      <c r="I15" s="408"/>
    </row>
    <row r="16" spans="1:11" ht="21.75" customHeight="1" x14ac:dyDescent="0.3">
      <c r="A16" s="173"/>
      <c r="B16" s="403" t="s">
        <v>383</v>
      </c>
      <c r="C16" s="404"/>
      <c r="D16" s="405">
        <f>ROUND(C16*$F$12,1)</f>
        <v>0</v>
      </c>
      <c r="E16" s="406"/>
      <c r="F16" s="407">
        <f>IF(C16&gt;25,IF(D16-E16&gt;0,(D16-E16)*$D$12/4,0),0)</f>
        <v>0</v>
      </c>
      <c r="G16" s="139"/>
      <c r="H16" s="139"/>
      <c r="I16" s="408"/>
    </row>
    <row r="17" spans="1:9" ht="21.75" customHeight="1" x14ac:dyDescent="0.3">
      <c r="A17" s="190"/>
      <c r="B17" s="409" t="s">
        <v>384</v>
      </c>
      <c r="C17" s="410"/>
      <c r="D17" s="411">
        <f>ROUND(C17*$F$12,1)</f>
        <v>0</v>
      </c>
      <c r="E17" s="412"/>
      <c r="F17" s="413"/>
      <c r="G17" s="139"/>
      <c r="H17" s="139"/>
      <c r="I17" s="408"/>
    </row>
    <row r="18" spans="1:9" ht="21.75" customHeight="1" x14ac:dyDescent="0.3">
      <c r="A18" s="173"/>
      <c r="B18" s="414" t="s">
        <v>385</v>
      </c>
      <c r="C18" s="415"/>
      <c r="D18" s="313"/>
      <c r="E18" s="416"/>
      <c r="F18" s="417">
        <f>SUM(F14:F17)</f>
        <v>0</v>
      </c>
      <c r="G18" s="417">
        <f>SUM(G14:G17)</f>
        <v>0</v>
      </c>
      <c r="H18" s="417">
        <f>SUM(H14:H17)</f>
        <v>0</v>
      </c>
      <c r="I18" s="408"/>
    </row>
    <row r="19" spans="1:9" ht="21.75" customHeight="1" x14ac:dyDescent="0.3">
      <c r="A19" s="202"/>
      <c r="B19" s="418"/>
      <c r="C19" s="419"/>
      <c r="D19" s="419"/>
      <c r="E19" s="419"/>
      <c r="F19" s="419"/>
      <c r="G19" s="420"/>
      <c r="H19" s="420"/>
      <c r="I19" s="421"/>
    </row>
    <row r="20" spans="1:9" ht="21.75" customHeight="1" x14ac:dyDescent="0.3">
      <c r="A20" s="195"/>
      <c r="B20" s="422" t="s">
        <v>386</v>
      </c>
      <c r="C20" s="423">
        <f>ROUND(SUM(C14:C17)/4,1)</f>
        <v>0</v>
      </c>
      <c r="D20" s="424">
        <f>ROUND(C20*$F$12,1)</f>
        <v>0</v>
      </c>
      <c r="E20" s="425">
        <f>ROUND(SUM(E14:E17)/4,1)</f>
        <v>0</v>
      </c>
      <c r="F20" s="426">
        <f>IF(D20-E20&gt;0,IF(C20&gt;25,SUM(D20-E20)*$D$12,0),0)</f>
        <v>0</v>
      </c>
      <c r="G20" s="427"/>
      <c r="H20" s="427"/>
      <c r="I20" s="428"/>
    </row>
  </sheetData>
  <hyperlinks>
    <hyperlink ref="J1" location="Tartalom!A1" display="TARTALOM" xr:uid="{00000000-0004-0000-0900-000000000000}"/>
    <hyperlink ref="J7" location="Tartalom!A27" display="TARTALOM" xr:uid="{00000000-0004-0000-09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130"/>
  <sheetViews>
    <sheetView zoomScaleNormal="100" workbookViewId="0"/>
  </sheetViews>
  <sheetFormatPr defaultColWidth="9.109375" defaultRowHeight="13.8" x14ac:dyDescent="0.25"/>
  <cols>
    <col min="1" max="1" width="1.6640625" style="429" customWidth="1"/>
    <col min="2" max="2" width="49.88671875" style="429" customWidth="1"/>
    <col min="3" max="3" width="50" style="429" customWidth="1"/>
    <col min="4" max="4" width="17.33203125" style="429" customWidth="1"/>
    <col min="5" max="5" width="35.44140625" style="429" customWidth="1"/>
    <col min="6" max="6" width="18.109375" style="429" customWidth="1"/>
    <col min="7" max="7" width="11.6640625" style="429" customWidth="1"/>
    <col min="8" max="8" width="12.5546875" style="429" customWidth="1"/>
    <col min="9" max="10" width="9.109375" style="429"/>
    <col min="11" max="11" width="2" style="429" customWidth="1"/>
    <col min="12" max="12" width="16.88671875" style="429" customWidth="1"/>
    <col min="13" max="1024" width="9.109375" style="429"/>
  </cols>
  <sheetData>
    <row r="1" spans="2:4" ht="31.5" customHeight="1" x14ac:dyDescent="0.25"/>
    <row r="2" spans="2:4" ht="15" customHeight="1" x14ac:dyDescent="0.3">
      <c r="B2" s="430"/>
    </row>
    <row r="3" spans="2:4" ht="15" customHeight="1" x14ac:dyDescent="0.25">
      <c r="D3"/>
    </row>
    <row r="4" spans="2:4" ht="15" customHeight="1" x14ac:dyDescent="0.25"/>
    <row r="5" spans="2:4" ht="15" customHeight="1" x14ac:dyDescent="0.25">
      <c r="D5"/>
    </row>
    <row r="6" spans="2:4" ht="15" customHeight="1" x14ac:dyDescent="0.25"/>
    <row r="7" spans="2:4" ht="15" customHeight="1" x14ac:dyDescent="0.25"/>
    <row r="93" spans="1:8" x14ac:dyDescent="0.25">
      <c r="A93" s="431"/>
      <c r="B93" s="431"/>
      <c r="C93" s="431"/>
      <c r="D93" s="431"/>
      <c r="E93" s="431"/>
      <c r="F93" s="431"/>
      <c r="G93" s="431"/>
      <c r="H93" s="431"/>
    </row>
    <row r="94" spans="1:8" x14ac:dyDescent="0.25">
      <c r="A94" s="431"/>
      <c r="B94" s="431"/>
      <c r="C94" s="432"/>
      <c r="D94" s="432"/>
      <c r="E94" s="432"/>
      <c r="F94" s="432"/>
      <c r="G94" s="432"/>
      <c r="H94" s="431"/>
    </row>
    <row r="95" spans="1:8" x14ac:dyDescent="0.25">
      <c r="A95" s="431"/>
      <c r="B95" s="431"/>
      <c r="C95" s="431"/>
      <c r="D95" s="431"/>
      <c r="E95" s="431"/>
      <c r="F95" s="431"/>
      <c r="G95" s="431"/>
      <c r="H95" s="431"/>
    </row>
    <row r="96" spans="1:8" x14ac:dyDescent="0.25">
      <c r="A96" s="431"/>
      <c r="B96" s="431"/>
      <c r="C96" s="433"/>
      <c r="D96" s="431"/>
      <c r="E96" s="431"/>
      <c r="F96" s="433"/>
      <c r="G96" s="432"/>
      <c r="H96" s="431"/>
    </row>
    <row r="97" spans="1:8" x14ac:dyDescent="0.25">
      <c r="A97" s="431"/>
      <c r="B97" s="431"/>
      <c r="C97" s="433"/>
      <c r="D97" s="431"/>
      <c r="E97" s="431"/>
      <c r="F97" s="433"/>
      <c r="G97" s="431"/>
      <c r="H97" s="431"/>
    </row>
    <row r="98" spans="1:8" x14ac:dyDescent="0.25">
      <c r="A98" s="431"/>
      <c r="B98" s="431"/>
      <c r="C98" s="431"/>
      <c r="D98" s="431"/>
      <c r="E98" s="431"/>
      <c r="F98" s="431"/>
      <c r="G98" s="432"/>
      <c r="H98" s="431"/>
    </row>
    <row r="99" spans="1:8" x14ac:dyDescent="0.25">
      <c r="A99" s="431"/>
      <c r="B99" s="432"/>
      <c r="C99" s="432"/>
      <c r="D99" s="432"/>
      <c r="E99" s="432"/>
      <c r="F99" s="432"/>
      <c r="G99" s="432"/>
      <c r="H99" s="431"/>
    </row>
    <row r="100" spans="1:8" x14ac:dyDescent="0.25">
      <c r="A100" s="431"/>
      <c r="B100" s="431"/>
      <c r="C100" s="434"/>
      <c r="D100" s="432"/>
      <c r="E100" s="432"/>
      <c r="F100" s="434"/>
      <c r="G100" s="432"/>
      <c r="H100" s="431"/>
    </row>
    <row r="101" spans="1:8" x14ac:dyDescent="0.25">
      <c r="A101" s="431"/>
      <c r="B101" s="431"/>
      <c r="C101" s="434"/>
      <c r="D101" s="432"/>
      <c r="E101" s="432"/>
      <c r="F101" s="434"/>
      <c r="G101" s="432"/>
      <c r="H101" s="431"/>
    </row>
    <row r="102" spans="1:8" x14ac:dyDescent="0.25">
      <c r="A102" s="431"/>
      <c r="B102" s="431"/>
      <c r="C102" s="434"/>
      <c r="D102" s="432"/>
      <c r="E102" s="432"/>
      <c r="F102" s="434"/>
      <c r="G102" s="432"/>
      <c r="H102" s="431"/>
    </row>
    <row r="103" spans="1:8" x14ac:dyDescent="0.25">
      <c r="A103" s="431"/>
      <c r="B103" s="431"/>
      <c r="C103" s="434"/>
      <c r="D103" s="432"/>
      <c r="E103" s="432"/>
      <c r="F103" s="434"/>
      <c r="G103" s="432"/>
      <c r="H103" s="431"/>
    </row>
    <row r="104" spans="1:8" x14ac:dyDescent="0.25">
      <c r="A104" s="431"/>
      <c r="B104" s="431"/>
      <c r="C104" s="434"/>
      <c r="D104" s="432"/>
      <c r="E104" s="432"/>
      <c r="F104" s="434"/>
      <c r="G104" s="432"/>
      <c r="H104" s="431"/>
    </row>
    <row r="105" spans="1:8" x14ac:dyDescent="0.25">
      <c r="A105" s="431"/>
      <c r="B105" s="431"/>
      <c r="C105" s="434"/>
      <c r="D105" s="432"/>
      <c r="E105" s="432"/>
      <c r="F105" s="434"/>
      <c r="G105" s="432"/>
      <c r="H105" s="431"/>
    </row>
    <row r="106" spans="1:8" x14ac:dyDescent="0.25">
      <c r="A106" s="431"/>
      <c r="B106" s="431"/>
      <c r="C106" s="434"/>
      <c r="D106" s="432"/>
      <c r="E106" s="432"/>
      <c r="F106" s="434"/>
      <c r="G106" s="432"/>
      <c r="H106" s="431"/>
    </row>
    <row r="107" spans="1:8" x14ac:dyDescent="0.25">
      <c r="A107" s="431"/>
      <c r="B107" s="431"/>
      <c r="C107" s="434"/>
      <c r="D107" s="432"/>
      <c r="E107" s="432"/>
      <c r="F107" s="434"/>
      <c r="G107" s="432"/>
      <c r="H107" s="431"/>
    </row>
    <row r="108" spans="1:8" x14ac:dyDescent="0.25">
      <c r="A108" s="431"/>
      <c r="B108" s="431"/>
      <c r="C108" s="434"/>
      <c r="D108" s="432"/>
      <c r="E108" s="432"/>
      <c r="F108" s="434"/>
      <c r="G108" s="432"/>
      <c r="H108" s="431"/>
    </row>
    <row r="109" spans="1:8" x14ac:dyDescent="0.25">
      <c r="A109" s="431"/>
      <c r="B109" s="431"/>
      <c r="C109" s="434"/>
      <c r="D109" s="432"/>
      <c r="E109" s="432"/>
      <c r="F109" s="434"/>
      <c r="G109" s="432"/>
      <c r="H109" s="431"/>
    </row>
    <row r="110" spans="1:8" x14ac:dyDescent="0.25">
      <c r="A110" s="431"/>
      <c r="B110" s="431"/>
      <c r="C110" s="434"/>
      <c r="D110" s="432"/>
      <c r="E110" s="432"/>
      <c r="F110" s="434"/>
      <c r="G110" s="432"/>
      <c r="H110" s="431"/>
    </row>
    <row r="111" spans="1:8" x14ac:dyDescent="0.25">
      <c r="A111" s="431"/>
      <c r="B111" s="431"/>
      <c r="C111" s="434"/>
      <c r="D111" s="432"/>
      <c r="E111" s="432"/>
      <c r="F111" s="434"/>
      <c r="G111" s="432"/>
      <c r="H111" s="431"/>
    </row>
    <row r="112" spans="1:8" x14ac:dyDescent="0.25">
      <c r="A112" s="431"/>
      <c r="B112" s="431"/>
      <c r="C112" s="434"/>
      <c r="D112" s="432"/>
      <c r="E112" s="432"/>
      <c r="F112" s="434"/>
      <c r="G112" s="432"/>
      <c r="H112" s="431"/>
    </row>
    <row r="113" spans="1:8" x14ac:dyDescent="0.25">
      <c r="A113" s="431"/>
      <c r="B113" s="431"/>
      <c r="C113" s="434"/>
      <c r="D113" s="432"/>
      <c r="E113" s="432"/>
      <c r="F113" s="434"/>
      <c r="G113" s="432"/>
      <c r="H113" s="431"/>
    </row>
    <row r="114" spans="1:8" x14ac:dyDescent="0.25">
      <c r="A114" s="431"/>
      <c r="B114" s="431"/>
      <c r="C114" s="434"/>
      <c r="D114" s="432"/>
      <c r="E114" s="432"/>
      <c r="F114" s="434"/>
      <c r="G114" s="432"/>
      <c r="H114" s="431"/>
    </row>
    <row r="115" spans="1:8" x14ac:dyDescent="0.25">
      <c r="A115" s="431"/>
      <c r="B115" s="431"/>
      <c r="C115" s="434"/>
      <c r="D115" s="432"/>
      <c r="E115" s="432"/>
      <c r="F115" s="434"/>
      <c r="G115" s="432"/>
      <c r="H115" s="431"/>
    </row>
    <row r="116" spans="1:8" x14ac:dyDescent="0.25">
      <c r="A116" s="431"/>
      <c r="B116" s="431"/>
      <c r="C116" s="434"/>
      <c r="D116" s="432"/>
      <c r="E116" s="432"/>
      <c r="F116" s="434"/>
      <c r="G116" s="432"/>
      <c r="H116" s="431"/>
    </row>
    <row r="117" spans="1:8" x14ac:dyDescent="0.25">
      <c r="A117" s="431"/>
      <c r="B117" s="431"/>
      <c r="C117" s="434"/>
      <c r="D117" s="431"/>
      <c r="E117" s="431"/>
      <c r="F117" s="434"/>
      <c r="G117" s="432"/>
      <c r="H117" s="431"/>
    </row>
    <row r="118" spans="1:8" x14ac:dyDescent="0.25">
      <c r="A118" s="431"/>
      <c r="B118" s="431"/>
      <c r="C118" s="434"/>
      <c r="D118" s="432"/>
      <c r="E118" s="432"/>
      <c r="F118" s="434"/>
      <c r="G118" s="432"/>
      <c r="H118" s="431"/>
    </row>
    <row r="119" spans="1:8" x14ac:dyDescent="0.25">
      <c r="A119" s="431"/>
      <c r="B119" s="431"/>
      <c r="C119" s="434"/>
      <c r="D119" s="432"/>
      <c r="E119" s="432"/>
      <c r="F119" s="434"/>
      <c r="G119" s="432"/>
      <c r="H119" s="431"/>
    </row>
    <row r="120" spans="1:8" x14ac:dyDescent="0.25">
      <c r="A120" s="431"/>
      <c r="B120" s="431"/>
      <c r="C120" s="434"/>
      <c r="D120" s="432"/>
      <c r="E120" s="432"/>
      <c r="F120" s="434"/>
      <c r="G120" s="432"/>
      <c r="H120" s="431"/>
    </row>
    <row r="121" spans="1:8" x14ac:dyDescent="0.25">
      <c r="A121" s="431"/>
      <c r="B121" s="431"/>
      <c r="C121" s="434"/>
      <c r="D121" s="432"/>
      <c r="E121" s="432"/>
      <c r="F121" s="434"/>
      <c r="G121" s="432"/>
      <c r="H121" s="431"/>
    </row>
    <row r="122" spans="1:8" x14ac:dyDescent="0.25">
      <c r="A122" s="431"/>
      <c r="B122" s="431"/>
      <c r="C122" s="434"/>
      <c r="D122" s="432"/>
      <c r="E122" s="432"/>
      <c r="F122" s="434"/>
      <c r="G122" s="432"/>
      <c r="H122" s="431"/>
    </row>
    <row r="123" spans="1:8" x14ac:dyDescent="0.25">
      <c r="A123" s="431"/>
      <c r="B123" s="431"/>
      <c r="C123" s="431"/>
      <c r="D123" s="431"/>
      <c r="E123" s="431"/>
      <c r="F123" s="431"/>
      <c r="G123" s="432"/>
      <c r="H123" s="431"/>
    </row>
    <row r="124" spans="1:8" x14ac:dyDescent="0.25">
      <c r="A124" s="431"/>
      <c r="B124" s="432"/>
      <c r="C124" s="434"/>
      <c r="D124" s="432"/>
      <c r="E124" s="432"/>
      <c r="F124" s="434"/>
      <c r="G124" s="432"/>
      <c r="H124" s="432"/>
    </row>
    <row r="125" spans="1:8" x14ac:dyDescent="0.25">
      <c r="A125" s="431"/>
      <c r="B125" s="432"/>
      <c r="C125" s="434"/>
      <c r="D125" s="432"/>
      <c r="E125" s="432"/>
      <c r="F125" s="434"/>
      <c r="G125" s="432"/>
      <c r="H125" s="432"/>
    </row>
    <row r="126" spans="1:8" x14ac:dyDescent="0.25">
      <c r="A126" s="431"/>
      <c r="B126" s="431"/>
      <c r="C126" s="431"/>
      <c r="D126" s="431"/>
      <c r="E126" s="431"/>
      <c r="F126" s="431"/>
      <c r="G126" s="432"/>
      <c r="H126" s="432"/>
    </row>
    <row r="127" spans="1:8" x14ac:dyDescent="0.25">
      <c r="A127" s="431"/>
      <c r="B127" s="431"/>
      <c r="C127" s="431"/>
      <c r="D127" s="431"/>
      <c r="E127" s="431"/>
      <c r="F127" s="431"/>
      <c r="G127" s="432"/>
      <c r="H127" s="432"/>
    </row>
    <row r="128" spans="1:8" x14ac:dyDescent="0.25">
      <c r="A128" s="431"/>
      <c r="B128" s="431"/>
      <c r="C128" s="431"/>
      <c r="D128" s="431"/>
      <c r="E128" s="431"/>
      <c r="F128" s="431"/>
      <c r="G128" s="432"/>
      <c r="H128" s="432"/>
    </row>
    <row r="129" spans="1:8" x14ac:dyDescent="0.25">
      <c r="A129" s="432"/>
      <c r="B129" s="432"/>
      <c r="C129" s="432"/>
      <c r="D129" s="432"/>
      <c r="E129" s="432"/>
      <c r="F129" s="432"/>
      <c r="G129" s="432"/>
      <c r="H129" s="432"/>
    </row>
    <row r="130" spans="1:8" x14ac:dyDescent="0.25">
      <c r="A130" s="432"/>
      <c r="B130" s="432"/>
      <c r="C130" s="432"/>
      <c r="D130" s="432"/>
      <c r="E130" s="432"/>
      <c r="F130" s="432"/>
      <c r="G130" s="432"/>
      <c r="H130" s="432"/>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AMJ36"/>
  <sheetViews>
    <sheetView showGridLines="0" zoomScaleNormal="100" workbookViewId="0">
      <selection sqref="A1:D1"/>
    </sheetView>
  </sheetViews>
  <sheetFormatPr defaultColWidth="9.109375" defaultRowHeight="13.8" x14ac:dyDescent="0.3"/>
  <cols>
    <col min="1" max="1" width="9.109375" style="39"/>
    <col min="2" max="2" width="12" style="39" customWidth="1"/>
    <col min="3" max="3" width="60.44140625" style="40" customWidth="1"/>
    <col min="4" max="4" width="19.33203125" style="41" customWidth="1"/>
    <col min="5" max="1024" width="9.109375" style="39"/>
  </cols>
  <sheetData>
    <row r="1" spans="1:7" ht="15" customHeight="1" x14ac:dyDescent="0.3">
      <c r="A1" s="436" t="s">
        <v>27</v>
      </c>
      <c r="B1" s="436"/>
      <c r="C1" s="436"/>
      <c r="D1" s="436"/>
      <c r="G1" s="42"/>
    </row>
    <row r="2" spans="1:7" ht="15" customHeight="1" x14ac:dyDescent="0.3">
      <c r="A2" s="437" t="s">
        <v>28</v>
      </c>
      <c r="B2" s="437"/>
      <c r="C2" s="437"/>
      <c r="D2" s="437"/>
      <c r="G2" s="42"/>
    </row>
    <row r="3" spans="1:7" ht="16.5" customHeight="1" x14ac:dyDescent="0.3">
      <c r="A3" s="437" t="s">
        <v>29</v>
      </c>
      <c r="B3" s="437"/>
      <c r="C3" s="437"/>
      <c r="D3" s="437"/>
      <c r="G3" s="42"/>
    </row>
    <row r="4" spans="1:7" ht="16.5" customHeight="1" x14ac:dyDescent="0.3">
      <c r="A4" s="43"/>
      <c r="B4" s="43"/>
      <c r="C4" s="44" t="s">
        <v>30</v>
      </c>
      <c r="D4" s="45"/>
      <c r="G4" s="42"/>
    </row>
    <row r="5" spans="1:7" ht="16.5" customHeight="1" x14ac:dyDescent="0.3">
      <c r="A5" s="43"/>
      <c r="B5" s="43"/>
      <c r="C5" s="44"/>
      <c r="D5" s="45"/>
      <c r="G5" s="42"/>
    </row>
    <row r="6" spans="1:7" ht="15" customHeight="1" x14ac:dyDescent="0.3">
      <c r="A6" s="438">
        <f>Alapa!C17</f>
        <v>0</v>
      </c>
      <c r="B6" s="438"/>
      <c r="C6" s="438"/>
      <c r="D6" s="438"/>
      <c r="G6" s="42"/>
    </row>
    <row r="7" spans="1:7" ht="15" customHeight="1" x14ac:dyDescent="0.3">
      <c r="A7" s="438" t="str">
        <f>IF(Alapa!C18=0," ",Alapa!C18)</f>
        <v xml:space="preserve"> </v>
      </c>
      <c r="B7" s="438"/>
      <c r="C7" s="438"/>
      <c r="D7" s="438"/>
      <c r="G7" s="42"/>
    </row>
    <row r="8" spans="1:7" ht="16.5" customHeight="1" x14ac:dyDescent="0.3">
      <c r="A8" s="46"/>
      <c r="B8" s="46"/>
      <c r="C8" s="44" t="str">
        <f>"ADÓSZÁM:  "&amp;Alapa!C25</f>
        <v xml:space="preserve">ADÓSZÁM:  </v>
      </c>
      <c r="D8" s="47"/>
      <c r="G8" s="42"/>
    </row>
    <row r="9" spans="1:7" ht="12.75" customHeight="1" x14ac:dyDescent="0.3">
      <c r="A9" s="43"/>
      <c r="B9" s="43"/>
      <c r="C9" s="48"/>
      <c r="D9" s="49"/>
      <c r="G9" s="42"/>
    </row>
    <row r="10" spans="1:7" ht="24.75" customHeight="1" x14ac:dyDescent="0.3">
      <c r="A10" s="50" t="s">
        <v>31</v>
      </c>
      <c r="B10" s="43"/>
      <c r="C10" s="51"/>
      <c r="D10" s="52"/>
      <c r="G10" s="42"/>
    </row>
    <row r="11" spans="1:7" ht="24.75" customHeight="1" x14ac:dyDescent="0.3">
      <c r="A11" s="53" t="s">
        <v>32</v>
      </c>
      <c r="B11" s="43"/>
      <c r="C11" s="51"/>
      <c r="D11" s="54" t="s">
        <v>33</v>
      </c>
      <c r="G11" s="42"/>
    </row>
    <row r="12" spans="1:7" ht="24.75" customHeight="1" x14ac:dyDescent="0.3">
      <c r="A12" s="53" t="s">
        <v>34</v>
      </c>
      <c r="B12" s="43"/>
      <c r="C12" s="51"/>
      <c r="D12" s="55" t="s">
        <v>35</v>
      </c>
      <c r="G12" s="42"/>
    </row>
    <row r="13" spans="1:7" ht="24.75" customHeight="1" x14ac:dyDescent="0.3">
      <c r="A13" s="53" t="s">
        <v>36</v>
      </c>
      <c r="B13" s="43"/>
      <c r="C13" s="51"/>
      <c r="D13" s="56" t="s">
        <v>37</v>
      </c>
      <c r="G13" s="42"/>
    </row>
    <row r="14" spans="1:7" ht="24.75" customHeight="1" x14ac:dyDescent="0.3">
      <c r="A14" s="53" t="s">
        <v>38</v>
      </c>
      <c r="B14" s="43"/>
      <c r="C14" s="51"/>
      <c r="D14" s="57" t="s">
        <v>39</v>
      </c>
      <c r="G14" s="42"/>
    </row>
    <row r="15" spans="1:7" x14ac:dyDescent="0.3">
      <c r="A15" s="58"/>
      <c r="B15" s="43"/>
      <c r="C15" s="59"/>
      <c r="D15" s="59"/>
      <c r="G15" s="42"/>
    </row>
    <row r="16" spans="1:7" x14ac:dyDescent="0.3">
      <c r="A16" s="43"/>
      <c r="B16" s="43"/>
      <c r="C16" s="59"/>
      <c r="D16" s="49"/>
    </row>
    <row r="17" spans="1:4" ht="14.4" x14ac:dyDescent="0.3">
      <c r="A17" s="60" t="s">
        <v>40</v>
      </c>
      <c r="B17" s="60" t="s">
        <v>41</v>
      </c>
      <c r="C17" s="61" t="s">
        <v>42</v>
      </c>
      <c r="D17" s="62" t="s">
        <v>43</v>
      </c>
    </row>
    <row r="18" spans="1:4" ht="14.4" x14ac:dyDescent="0.3">
      <c r="A18" s="63" t="s">
        <v>44</v>
      </c>
      <c r="B18" s="64"/>
      <c r="C18" s="65"/>
      <c r="D18" s="63"/>
    </row>
    <row r="19" spans="1:4" ht="14.4" x14ac:dyDescent="0.3">
      <c r="A19" s="66"/>
      <c r="B19" s="66" t="s">
        <v>45</v>
      </c>
      <c r="C19" s="67" t="s">
        <v>46</v>
      </c>
      <c r="D19" s="63"/>
    </row>
    <row r="20" spans="1:4" ht="14.4" x14ac:dyDescent="0.3">
      <c r="A20" s="66"/>
      <c r="B20" s="68" t="s">
        <v>47</v>
      </c>
      <c r="C20" s="61" t="s">
        <v>48</v>
      </c>
      <c r="D20" s="69" t="s">
        <v>49</v>
      </c>
    </row>
    <row r="21" spans="1:4" ht="14.4" x14ac:dyDescent="0.3">
      <c r="A21" s="66"/>
      <c r="B21" s="68" t="s">
        <v>47</v>
      </c>
      <c r="C21" s="61" t="s">
        <v>50</v>
      </c>
      <c r="D21" s="69" t="s">
        <v>51</v>
      </c>
    </row>
    <row r="22" spans="1:4" ht="14.4" x14ac:dyDescent="0.3">
      <c r="A22" s="63"/>
      <c r="B22" s="68" t="s">
        <v>47</v>
      </c>
      <c r="C22" s="70" t="s">
        <v>52</v>
      </c>
      <c r="D22" s="69" t="s">
        <v>53</v>
      </c>
    </row>
    <row r="23" spans="1:4" ht="14.4" x14ac:dyDescent="0.3">
      <c r="A23" s="63"/>
      <c r="B23" s="68" t="s">
        <v>47</v>
      </c>
      <c r="C23" s="70" t="s">
        <v>54</v>
      </c>
      <c r="D23" s="69" t="s">
        <v>55</v>
      </c>
    </row>
    <row r="24" spans="1:4" ht="14.4" x14ac:dyDescent="0.3">
      <c r="A24" s="63"/>
      <c r="B24" s="68" t="s">
        <v>47</v>
      </c>
      <c r="C24" s="70" t="s">
        <v>56</v>
      </c>
      <c r="D24" s="69" t="s">
        <v>57</v>
      </c>
    </row>
    <row r="25" spans="1:4" ht="14.4" x14ac:dyDescent="0.3">
      <c r="A25" s="63"/>
      <c r="B25" s="68" t="s">
        <v>47</v>
      </c>
      <c r="C25" s="70" t="s">
        <v>58</v>
      </c>
      <c r="D25" s="69" t="s">
        <v>59</v>
      </c>
    </row>
    <row r="26" spans="1:4" ht="14.4" x14ac:dyDescent="0.3">
      <c r="A26" s="63"/>
      <c r="B26" s="68" t="s">
        <v>47</v>
      </c>
      <c r="C26" s="70" t="s">
        <v>58</v>
      </c>
      <c r="D26" s="69" t="s">
        <v>60</v>
      </c>
    </row>
    <row r="27" spans="1:4" ht="14.4" x14ac:dyDescent="0.3">
      <c r="A27" s="63"/>
      <c r="B27" s="68" t="s">
        <v>61</v>
      </c>
      <c r="C27" s="70" t="s">
        <v>62</v>
      </c>
      <c r="D27" s="69" t="s">
        <v>61</v>
      </c>
    </row>
    <row r="28" spans="1:4" ht="14.4" x14ac:dyDescent="0.3">
      <c r="A28" s="63"/>
      <c r="B28" s="68" t="s">
        <v>63</v>
      </c>
      <c r="C28" s="70" t="s">
        <v>64</v>
      </c>
      <c r="D28" s="69" t="s">
        <v>63</v>
      </c>
    </row>
    <row r="29" spans="1:4" x14ac:dyDescent="0.3">
      <c r="A29" s="43"/>
      <c r="B29" s="43"/>
      <c r="C29" s="71"/>
      <c r="D29" s="49"/>
    </row>
    <row r="30" spans="1:4" x14ac:dyDescent="0.3">
      <c r="A30" s="43"/>
      <c r="B30" s="43"/>
      <c r="C30" s="71"/>
      <c r="D30" s="49"/>
    </row>
    <row r="31" spans="1:4" ht="14.4" x14ac:dyDescent="0.3">
      <c r="A31" s="63"/>
      <c r="B31" s="72" t="s">
        <v>48</v>
      </c>
      <c r="C31" s="70"/>
      <c r="D31" s="69"/>
    </row>
    <row r="32" spans="1:4" ht="14.4" x14ac:dyDescent="0.3">
      <c r="A32" s="63"/>
      <c r="B32" s="73" t="s">
        <v>65</v>
      </c>
      <c r="C32" s="70" t="s">
        <v>50</v>
      </c>
      <c r="D32" s="69" t="s">
        <v>51</v>
      </c>
    </row>
    <row r="33" spans="1:4" ht="14.4" x14ac:dyDescent="0.3">
      <c r="A33" s="63"/>
      <c r="B33" s="73" t="s">
        <v>66</v>
      </c>
      <c r="C33" s="70" t="s">
        <v>54</v>
      </c>
      <c r="D33" s="69" t="s">
        <v>55</v>
      </c>
    </row>
    <row r="34" spans="1:4" ht="14.4" x14ac:dyDescent="0.3">
      <c r="A34" s="63"/>
      <c r="B34" s="73" t="s">
        <v>67</v>
      </c>
      <c r="C34" s="70" t="s">
        <v>58</v>
      </c>
      <c r="D34" s="69" t="s">
        <v>59</v>
      </c>
    </row>
    <row r="35" spans="1:4" ht="14.4" x14ac:dyDescent="0.3">
      <c r="A35" s="63"/>
      <c r="B35" s="73" t="s">
        <v>68</v>
      </c>
      <c r="C35" s="70" t="s">
        <v>58</v>
      </c>
      <c r="D35" s="69" t="s">
        <v>60</v>
      </c>
    </row>
    <row r="36" spans="1:4" ht="14.4" x14ac:dyDescent="0.3">
      <c r="A36" s="63"/>
      <c r="B36" s="73" t="s">
        <v>69</v>
      </c>
      <c r="C36" s="70" t="s">
        <v>52</v>
      </c>
      <c r="D36" s="69" t="s">
        <v>53</v>
      </c>
    </row>
  </sheetData>
  <mergeCells count="5">
    <mergeCell ref="A1:D1"/>
    <mergeCell ref="A2:D2"/>
    <mergeCell ref="A3:D3"/>
    <mergeCell ref="A6:D6"/>
    <mergeCell ref="A7:D7"/>
  </mergeCells>
  <hyperlinks>
    <hyperlink ref="D20" location="Tartalom!B31" display="Használati útmutató" xr:uid="{00000000-0004-0000-0100-000000000000}"/>
    <hyperlink ref="D21" location="'HIPA-00'!A1" display="HIPA-00" xr:uid="{00000000-0004-0000-0100-000001000000}"/>
    <hyperlink ref="D22" location="'HIPA-01'!A1" display="HIPA-01" xr:uid="{00000000-0004-0000-0100-000002000000}"/>
    <hyperlink ref="D23" location="'HIPA-02'!A1" display="HIPA-02" xr:uid="{00000000-0004-0000-0100-000003000000}"/>
    <hyperlink ref="D24" location="'HIPA-03'!A1" display="HIPA-03" xr:uid="{00000000-0004-0000-0100-000004000000}"/>
    <hyperlink ref="D25" location="'HIPA-04'!A1" display="HIPA-04" xr:uid="{00000000-0004-0000-0100-000005000000}"/>
    <hyperlink ref="D26" location="'HIPA-05'!A1" display="HIPA-05" xr:uid="{00000000-0004-0000-0100-000006000000}"/>
    <hyperlink ref="D27" location="INNOV!A1" display="INNOV" xr:uid="{00000000-0004-0000-0100-000007000000}"/>
    <hyperlink ref="D28" location="REHAB!A1" display="REHAB" xr:uid="{00000000-0004-0000-0100-000008000000}"/>
    <hyperlink ref="D32" location="'HIPA-00'!A1" display="HIPA-00" xr:uid="{00000000-0004-0000-0100-000009000000}"/>
    <hyperlink ref="D33" location="'HIPA-02'!A1" display="HIPA-02" xr:uid="{00000000-0004-0000-0100-00000A000000}"/>
    <hyperlink ref="D34" location="'HIPA-04'!A1" display="HIPA-04" xr:uid="{00000000-0004-0000-0100-00000B000000}"/>
    <hyperlink ref="D35" location="'HIPA-05'!A1" display="HIPA-05" xr:uid="{00000000-0004-0000-0100-00000C000000}"/>
    <hyperlink ref="D36" location="'HIPA-01'!A1" display="HIPA-01" xr:uid="{00000000-0004-0000-0100-00000D000000}"/>
  </hyperlinks>
  <pageMargins left="0.78749999999999998" right="0.78749999999999998" top="1.37777777777778" bottom="0.98402777777777795" header="0.70833333333333304" footer="0.51180555555555596"/>
  <pageSetup paperSize="9" orientation="portrait" horizontalDpi="300" verticalDpi="300"/>
  <headerFooter>
    <oddHeader>&amp;C&amp;"Arial CE,Félkövér"</oddHeader>
    <oddFooter>&amp;L&amp;"Arial Narrow,Normál"&amp;8&amp;F/&amp;A&amp;C&amp;"Arial Narrow,Normál"&amp;8&amp;P/&amp;N&amp;R&amp;"Arial Narrow,Normál"&amp;8DigitAudit/AuditDok</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J64"/>
  <sheetViews>
    <sheetView showGridLines="0" zoomScaleNormal="100" workbookViewId="0"/>
  </sheetViews>
  <sheetFormatPr defaultColWidth="8.88671875" defaultRowHeight="13.8" x14ac:dyDescent="0.3"/>
  <cols>
    <col min="1" max="1" width="5.5546875" style="74" customWidth="1"/>
    <col min="2" max="2" width="42" style="74" customWidth="1"/>
    <col min="3" max="4" width="14.33203125" style="74" customWidth="1"/>
    <col min="5" max="5" width="19.44140625" style="74" customWidth="1"/>
    <col min="6" max="7" width="14.33203125" style="74" customWidth="1"/>
    <col min="8" max="8" width="8.88671875" style="74"/>
    <col min="9" max="9" width="82.109375" style="74" customWidth="1"/>
    <col min="10" max="1024" width="8.88671875" style="74"/>
  </cols>
  <sheetData>
    <row r="1" spans="1:17" ht="15.75" customHeight="1" x14ac:dyDescent="0.3">
      <c r="A1" s="75" t="s">
        <v>51</v>
      </c>
      <c r="B1" s="76"/>
      <c r="C1" s="76"/>
      <c r="D1" s="75"/>
      <c r="E1" s="75"/>
      <c r="F1" s="77" t="s">
        <v>70</v>
      </c>
      <c r="Q1" s="78" t="s">
        <v>71</v>
      </c>
    </row>
    <row r="2" spans="1:17" ht="15.75" customHeight="1" x14ac:dyDescent="0.3">
      <c r="A2" s="79"/>
      <c r="B2" s="79"/>
      <c r="C2" s="79"/>
      <c r="D2" s="79"/>
      <c r="E2" s="79"/>
      <c r="F2" s="80" t="s">
        <v>72</v>
      </c>
      <c r="Q2" s="78" t="s">
        <v>73</v>
      </c>
    </row>
    <row r="3" spans="1:17" ht="15.75" customHeight="1" x14ac:dyDescent="0.3">
      <c r="A3" s="75" t="s">
        <v>74</v>
      </c>
      <c r="B3" s="75"/>
      <c r="C3" s="75"/>
      <c r="D3" s="79"/>
      <c r="E3" s="79"/>
      <c r="F3" s="81"/>
    </row>
    <row r="4" spans="1:17" ht="15.75" customHeight="1" x14ac:dyDescent="0.3">
      <c r="A4" s="82" t="str">
        <f>CONCATENATE("Ügyfél:   ",Alapa!$C$17)</f>
        <v xml:space="preserve">Ügyfél:   </v>
      </c>
      <c r="B4" s="83"/>
      <c r="C4" s="84"/>
      <c r="D4" s="85" t="str">
        <f>"Dátum:"</f>
        <v>Dátum:</v>
      </c>
      <c r="E4" s="86"/>
    </row>
    <row r="5" spans="1:17" ht="15.75" customHeight="1" x14ac:dyDescent="0.3">
      <c r="A5" s="87" t="str">
        <f>CONCATENATE("Fordulónap: ",Alapa!$C$12)</f>
        <v xml:space="preserve">Fordulónap: </v>
      </c>
      <c r="B5" s="88"/>
      <c r="C5" s="89"/>
      <c r="D5" s="90" t="str">
        <f>"Készítette:"</f>
        <v>Készítette:</v>
      </c>
      <c r="E5" s="91" t="e">
        <f>VLOOKUP(G5,Alapa!$G$2:$H$22,2)</f>
        <v>#N/A</v>
      </c>
      <c r="F5" s="92" t="s">
        <v>4</v>
      </c>
      <c r="G5" s="93">
        <v>1</v>
      </c>
    </row>
    <row r="6" spans="1:17" ht="15.75" customHeight="1" x14ac:dyDescent="0.3">
      <c r="A6" s="94"/>
      <c r="B6" s="94"/>
      <c r="C6" s="94"/>
      <c r="D6" s="95" t="s">
        <v>16</v>
      </c>
      <c r="E6" s="88" t="str">
        <f>IF(Alapa!$H$2=0," ",Alapa!$H$2)</f>
        <v xml:space="preserve"> </v>
      </c>
    </row>
    <row r="7" spans="1:17" ht="15.75" customHeight="1" x14ac:dyDescent="0.3">
      <c r="A7" s="96" t="s">
        <v>75</v>
      </c>
      <c r="B7" s="94"/>
      <c r="C7" s="94"/>
      <c r="D7" s="52"/>
      <c r="E7" s="97"/>
    </row>
    <row r="8" spans="1:17" ht="23.4" x14ac:dyDescent="0.3">
      <c r="A8" s="98"/>
      <c r="B8" s="99" t="s">
        <v>76</v>
      </c>
      <c r="C8" s="100"/>
      <c r="D8" s="101"/>
      <c r="E8" s="102"/>
    </row>
    <row r="9" spans="1:17" ht="15.75" customHeight="1" x14ac:dyDescent="0.3">
      <c r="A9" s="103" t="s">
        <v>77</v>
      </c>
      <c r="B9" s="94"/>
      <c r="C9" s="94"/>
      <c r="D9" s="104" t="s">
        <v>78</v>
      </c>
      <c r="E9" s="105"/>
    </row>
    <row r="10" spans="1:17" ht="15.75" customHeight="1" x14ac:dyDescent="0.3">
      <c r="A10" s="106">
        <f>Alapa!C25</f>
        <v>0</v>
      </c>
      <c r="B10" s="107"/>
      <c r="C10" s="107"/>
      <c r="D10" s="108">
        <f>Alapa!C17</f>
        <v>0</v>
      </c>
      <c r="E10" s="109"/>
    </row>
    <row r="11" spans="1:17" ht="15.75" customHeight="1" x14ac:dyDescent="0.3">
      <c r="A11" s="110"/>
      <c r="B11" s="94"/>
      <c r="C11" s="94"/>
      <c r="D11" s="52"/>
      <c r="E11" s="111"/>
    </row>
    <row r="12" spans="1:17" ht="15.75" customHeight="1" x14ac:dyDescent="0.3">
      <c r="A12" s="112"/>
      <c r="B12" s="94" t="s">
        <v>31</v>
      </c>
      <c r="C12" s="94"/>
      <c r="D12" s="52"/>
      <c r="E12" s="111"/>
    </row>
    <row r="13" spans="1:17" ht="15.75" customHeight="1" x14ac:dyDescent="0.3">
      <c r="A13" s="112" t="s">
        <v>65</v>
      </c>
      <c r="B13" s="94" t="s">
        <v>32</v>
      </c>
      <c r="C13" s="94"/>
      <c r="D13" s="54" t="s">
        <v>33</v>
      </c>
      <c r="E13" s="111"/>
    </row>
    <row r="14" spans="1:17" ht="15.75" customHeight="1" x14ac:dyDescent="0.3">
      <c r="A14" s="112" t="s">
        <v>66</v>
      </c>
      <c r="B14" s="94" t="s">
        <v>34</v>
      </c>
      <c r="C14" s="94"/>
      <c r="D14" s="55" t="s">
        <v>35</v>
      </c>
      <c r="E14" s="111"/>
    </row>
    <row r="15" spans="1:17" ht="15.75" customHeight="1" x14ac:dyDescent="0.3">
      <c r="A15" s="112" t="s">
        <v>67</v>
      </c>
      <c r="B15" s="94" t="s">
        <v>79</v>
      </c>
      <c r="C15" s="94"/>
      <c r="D15" s="56" t="s">
        <v>37</v>
      </c>
      <c r="E15" s="111"/>
    </row>
    <row r="16" spans="1:17" ht="15.75" customHeight="1" x14ac:dyDescent="0.3">
      <c r="A16" s="113" t="s">
        <v>68</v>
      </c>
      <c r="B16" s="114" t="s">
        <v>80</v>
      </c>
      <c r="C16" s="114"/>
      <c r="D16" s="115" t="s">
        <v>39</v>
      </c>
      <c r="E16" s="111"/>
    </row>
    <row r="17" spans="1:13" ht="15.75" customHeight="1" x14ac:dyDescent="0.3">
      <c r="A17" s="112">
        <v>5</v>
      </c>
      <c r="B17" s="94" t="s">
        <v>81</v>
      </c>
      <c r="C17" s="94"/>
      <c r="D17" s="52"/>
      <c r="E17" s="111"/>
    </row>
    <row r="18" spans="1:13" ht="15.75" customHeight="1" x14ac:dyDescent="0.3">
      <c r="A18" s="112"/>
      <c r="B18" s="96"/>
      <c r="C18" s="94"/>
      <c r="D18" s="52"/>
      <c r="E18" s="111"/>
      <c r="G18" s="116" t="s">
        <v>82</v>
      </c>
    </row>
    <row r="19" spans="1:13" ht="15.75" customHeight="1" x14ac:dyDescent="0.3">
      <c r="A19" s="113"/>
      <c r="B19" s="117" t="s">
        <v>83</v>
      </c>
      <c r="C19" s="118"/>
      <c r="D19" s="119"/>
      <c r="E19" s="111"/>
      <c r="G19" s="116" t="s">
        <v>84</v>
      </c>
      <c r="I19" s="116" t="s">
        <v>85</v>
      </c>
    </row>
    <row r="20" spans="1:13" ht="18.75" customHeight="1" x14ac:dyDescent="0.3">
      <c r="A20" s="120"/>
      <c r="B20" s="121"/>
      <c r="C20" s="122"/>
      <c r="D20" s="122"/>
      <c r="E20" s="123"/>
      <c r="I20" s="74" t="s">
        <v>86</v>
      </c>
    </row>
    <row r="21" spans="1:13" ht="51" customHeight="1" x14ac:dyDescent="0.3">
      <c r="A21" s="439" t="s">
        <v>87</v>
      </c>
      <c r="B21" s="440" t="s">
        <v>88</v>
      </c>
      <c r="C21" s="440" t="s">
        <v>89</v>
      </c>
      <c r="D21" s="441" t="s">
        <v>90</v>
      </c>
      <c r="E21" s="442" t="s">
        <v>91</v>
      </c>
      <c r="I21" s="124" t="s">
        <v>92</v>
      </c>
    </row>
    <row r="22" spans="1:13" ht="39.75" customHeight="1" x14ac:dyDescent="0.3">
      <c r="A22" s="439"/>
      <c r="B22" s="440"/>
      <c r="C22" s="440"/>
      <c r="D22" s="441"/>
      <c r="E22" s="442"/>
      <c r="I22" s="124" t="s">
        <v>93</v>
      </c>
    </row>
    <row r="23" spans="1:13" ht="18" customHeight="1" x14ac:dyDescent="0.3">
      <c r="A23" s="125">
        <v>1</v>
      </c>
      <c r="B23" s="126" t="s">
        <v>94</v>
      </c>
      <c r="C23" s="127"/>
      <c r="D23" s="128"/>
      <c r="E23" s="129"/>
      <c r="I23" s="130" t="s">
        <v>95</v>
      </c>
      <c r="J23" s="131"/>
      <c r="K23" s="131"/>
      <c r="L23" s="131"/>
      <c r="M23" s="132"/>
    </row>
    <row r="24" spans="1:13" ht="18" customHeight="1" x14ac:dyDescent="0.3">
      <c r="A24" s="125">
        <v>2</v>
      </c>
      <c r="B24" s="126" t="s">
        <v>96</v>
      </c>
      <c r="C24" s="128"/>
      <c r="D24" s="128"/>
      <c r="E24" s="129"/>
      <c r="I24" s="133" t="s">
        <v>97</v>
      </c>
      <c r="J24" s="134"/>
      <c r="K24" s="134"/>
      <c r="L24" s="134"/>
      <c r="M24" s="135"/>
    </row>
    <row r="25" spans="1:13" ht="18" customHeight="1" x14ac:dyDescent="0.3">
      <c r="A25" s="125">
        <v>3</v>
      </c>
      <c r="B25" s="136" t="s">
        <v>98</v>
      </c>
      <c r="C25" s="137">
        <f>C23+C24</f>
        <v>0</v>
      </c>
      <c r="D25" s="137">
        <f>D23+D24</f>
        <v>0</v>
      </c>
      <c r="E25" s="129"/>
    </row>
    <row r="26" spans="1:13" ht="18" customHeight="1" x14ac:dyDescent="0.3">
      <c r="A26" s="125">
        <v>4</v>
      </c>
      <c r="B26" s="126" t="s">
        <v>99</v>
      </c>
      <c r="C26" s="128"/>
      <c r="D26" s="128"/>
      <c r="E26" s="129"/>
      <c r="G26" s="116" t="s">
        <v>84</v>
      </c>
    </row>
    <row r="27" spans="1:13" ht="41.4" x14ac:dyDescent="0.3">
      <c r="A27" s="125"/>
      <c r="B27" s="126" t="s">
        <v>100</v>
      </c>
      <c r="C27" s="138"/>
      <c r="D27" s="128"/>
      <c r="E27" s="129"/>
    </row>
    <row r="28" spans="1:13" ht="69" x14ac:dyDescent="0.3">
      <c r="A28" s="125"/>
      <c r="B28" s="126" t="s">
        <v>101</v>
      </c>
      <c r="C28" s="138"/>
      <c r="D28" s="128"/>
      <c r="E28" s="129"/>
    </row>
    <row r="29" spans="1:13" ht="82.8" x14ac:dyDescent="0.3">
      <c r="A29" s="125"/>
      <c r="B29" s="126" t="s">
        <v>102</v>
      </c>
      <c r="C29" s="138"/>
      <c r="D29" s="128"/>
      <c r="E29" s="129"/>
    </row>
    <row r="30" spans="1:13" ht="18" customHeight="1" x14ac:dyDescent="0.3">
      <c r="A30" s="125">
        <v>6</v>
      </c>
      <c r="B30" s="126" t="s">
        <v>103</v>
      </c>
      <c r="C30" s="128"/>
      <c r="D30" s="128"/>
      <c r="E30" s="129"/>
    </row>
    <row r="31" spans="1:13" ht="41.4" x14ac:dyDescent="0.3">
      <c r="A31" s="125">
        <v>7</v>
      </c>
      <c r="B31" s="126" t="s">
        <v>104</v>
      </c>
      <c r="C31" s="138"/>
      <c r="D31" s="139"/>
      <c r="E31" s="129"/>
    </row>
    <row r="32" spans="1:13" ht="27.6" x14ac:dyDescent="0.3">
      <c r="A32" s="125">
        <v>10</v>
      </c>
      <c r="B32" s="140" t="s">
        <v>105</v>
      </c>
      <c r="C32" s="141">
        <f>C26+C30</f>
        <v>0</v>
      </c>
      <c r="D32" s="142">
        <f>D26-D27-D28-D29+D30-D31</f>
        <v>0</v>
      </c>
      <c r="E32" s="129"/>
    </row>
    <row r="33" spans="1:6" ht="17.25" customHeight="1" x14ac:dyDescent="0.3">
      <c r="A33" s="125">
        <v>11</v>
      </c>
      <c r="B33" s="126" t="s">
        <v>106</v>
      </c>
      <c r="C33" s="128"/>
      <c r="D33" s="139"/>
      <c r="E33" s="129"/>
    </row>
    <row r="34" spans="1:6" ht="41.4" x14ac:dyDescent="0.3">
      <c r="A34" s="125">
        <v>12</v>
      </c>
      <c r="B34" s="126" t="s">
        <v>107</v>
      </c>
      <c r="C34" s="128"/>
      <c r="D34" s="128"/>
      <c r="E34" s="129"/>
    </row>
    <row r="35" spans="1:6" ht="27.6" x14ac:dyDescent="0.3">
      <c r="A35" s="125">
        <v>13</v>
      </c>
      <c r="B35" s="126" t="s">
        <v>108</v>
      </c>
      <c r="C35" s="128"/>
      <c r="D35" s="139"/>
      <c r="E35" s="129"/>
    </row>
    <row r="36" spans="1:6" ht="27.6" x14ac:dyDescent="0.3">
      <c r="A36" s="125">
        <v>14</v>
      </c>
      <c r="B36" s="140" t="s">
        <v>109</v>
      </c>
      <c r="C36" s="141">
        <f>SUM(C33:C35)</f>
        <v>0</v>
      </c>
      <c r="D36" s="142">
        <f>SUM(D33:D35)</f>
        <v>0</v>
      </c>
      <c r="E36" s="129"/>
    </row>
    <row r="37" spans="1:6" ht="15.6" x14ac:dyDescent="0.3">
      <c r="A37" s="143">
        <v>15</v>
      </c>
      <c r="B37" s="144" t="s">
        <v>110</v>
      </c>
      <c r="C37" s="145">
        <f>C32+C36</f>
        <v>0</v>
      </c>
      <c r="D37" s="146">
        <f>D32+D36</f>
        <v>0</v>
      </c>
      <c r="E37" s="147"/>
      <c r="F37" s="148" t="s">
        <v>111</v>
      </c>
    </row>
    <row r="38" spans="1:6" ht="15.75" customHeight="1" x14ac:dyDescent="0.3">
      <c r="C38" s="149"/>
    </row>
    <row r="39" spans="1:6" ht="15.75" customHeight="1" x14ac:dyDescent="0.3">
      <c r="B39" s="74" t="s">
        <v>112</v>
      </c>
      <c r="F39" s="150"/>
    </row>
    <row r="40" spans="1:6" ht="15.75" customHeight="1" x14ac:dyDescent="0.3">
      <c r="F40" s="150"/>
    </row>
    <row r="41" spans="1:6" ht="15.75" customHeight="1" x14ac:dyDescent="0.3">
      <c r="F41" s="150"/>
    </row>
    <row r="42" spans="1:6" ht="15.75" customHeight="1" x14ac:dyDescent="0.3">
      <c r="F42" s="150"/>
    </row>
    <row r="43" spans="1:6" ht="15.75" customHeight="1" x14ac:dyDescent="0.3">
      <c r="F43" s="150"/>
    </row>
    <row r="44" spans="1:6" ht="15.75" customHeight="1" x14ac:dyDescent="0.3">
      <c r="F44" s="150"/>
    </row>
    <row r="45" spans="1:6" ht="15.75" customHeight="1" x14ac:dyDescent="0.3">
      <c r="F45" s="150"/>
    </row>
    <row r="46" spans="1:6" ht="15.75" customHeight="1" x14ac:dyDescent="0.3">
      <c r="F46" s="150"/>
    </row>
    <row r="47" spans="1:6" ht="15.75" customHeight="1" x14ac:dyDescent="0.3">
      <c r="F47" s="150"/>
    </row>
    <row r="48" spans="1:6" ht="15.75" customHeight="1" x14ac:dyDescent="0.3">
      <c r="F48" s="150"/>
    </row>
    <row r="49" spans="6:6" ht="15.75" customHeight="1" x14ac:dyDescent="0.3">
      <c r="F49" s="150"/>
    </row>
    <row r="50" spans="6:6" ht="15.75" customHeight="1" x14ac:dyDescent="0.3">
      <c r="F50" s="150"/>
    </row>
    <row r="51" spans="6:6" ht="15.75" customHeight="1" x14ac:dyDescent="0.3">
      <c r="F51" s="150"/>
    </row>
    <row r="52" spans="6:6" ht="15.75" customHeight="1" x14ac:dyDescent="0.3">
      <c r="F52" s="150"/>
    </row>
    <row r="53" spans="6:6" ht="15.75" customHeight="1" x14ac:dyDescent="0.3">
      <c r="F53" s="150"/>
    </row>
    <row r="54" spans="6:6" ht="15.75" customHeight="1" x14ac:dyDescent="0.3">
      <c r="F54" s="150"/>
    </row>
    <row r="55" spans="6:6" ht="15.75" customHeight="1" x14ac:dyDescent="0.3">
      <c r="F55" s="150"/>
    </row>
    <row r="56" spans="6:6" ht="15.75" customHeight="1" x14ac:dyDescent="0.3">
      <c r="F56" s="150"/>
    </row>
    <row r="57" spans="6:6" ht="15.75" customHeight="1" x14ac:dyDescent="0.3">
      <c r="F57" s="150"/>
    </row>
    <row r="58" spans="6:6" ht="15.75" customHeight="1" x14ac:dyDescent="0.3">
      <c r="F58" s="150"/>
    </row>
    <row r="59" spans="6:6" ht="15.75" customHeight="1" x14ac:dyDescent="0.3">
      <c r="F59" s="150"/>
    </row>
    <row r="60" spans="6:6" ht="15.75" customHeight="1" x14ac:dyDescent="0.3">
      <c r="F60" s="150"/>
    </row>
    <row r="61" spans="6:6" ht="15.75" customHeight="1" x14ac:dyDescent="0.3">
      <c r="F61" s="150"/>
    </row>
    <row r="62" spans="6:6" ht="15.75" customHeight="1" x14ac:dyDescent="0.3">
      <c r="F62" s="150"/>
    </row>
    <row r="63" spans="6:6" ht="15.75" customHeight="1" x14ac:dyDescent="0.3">
      <c r="F63" s="150"/>
    </row>
    <row r="64" spans="6:6" ht="15.75" customHeight="1" x14ac:dyDescent="0.3">
      <c r="F64" s="150"/>
    </row>
  </sheetData>
  <mergeCells count="5">
    <mergeCell ref="A21:A22"/>
    <mergeCell ref="B21:B22"/>
    <mergeCell ref="C21:C22"/>
    <mergeCell ref="D21:D22"/>
    <mergeCell ref="E21:E22"/>
  </mergeCells>
  <hyperlinks>
    <hyperlink ref="F1" location="Tartalom!A1" display="TARTALOM" xr:uid="{00000000-0004-0000-0200-000000000000}"/>
    <hyperlink ref="F37" location="'HIPA-02'!D16" display="Következő munkalap HIPA-02" xr:uid="{00000000-0004-0000-0200-000001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54"/>
  <sheetViews>
    <sheetView showGridLines="0" zoomScaleNormal="100" workbookViewId="0"/>
  </sheetViews>
  <sheetFormatPr defaultColWidth="8.88671875" defaultRowHeight="13.8" x14ac:dyDescent="0.3"/>
  <cols>
    <col min="1" max="1" width="4.88671875" style="74" customWidth="1"/>
    <col min="2" max="2" width="61.6640625" style="74" customWidth="1"/>
    <col min="3" max="3" width="21.109375" style="74" customWidth="1"/>
    <col min="4" max="4" width="21.33203125" style="74" customWidth="1"/>
    <col min="5" max="5" width="28.109375" style="74" customWidth="1"/>
    <col min="6" max="6" width="11.109375" style="74" customWidth="1"/>
    <col min="7" max="7" width="8.88671875" style="74"/>
    <col min="8" max="8" width="13.109375" style="74" customWidth="1"/>
    <col min="9" max="9" width="11.33203125" style="74" customWidth="1"/>
    <col min="10" max="10" width="9.6640625" style="74" customWidth="1"/>
    <col min="11" max="1024" width="8.88671875" style="74"/>
  </cols>
  <sheetData>
    <row r="1" spans="1:27" x14ac:dyDescent="0.3">
      <c r="A1" s="75" t="s">
        <v>53</v>
      </c>
      <c r="B1" s="76"/>
      <c r="C1" s="75"/>
      <c r="D1" s="75"/>
      <c r="E1" s="151"/>
      <c r="F1" s="152" t="s">
        <v>70</v>
      </c>
    </row>
    <row r="2" spans="1:27" ht="17.25" customHeight="1" x14ac:dyDescent="0.3">
      <c r="A2" s="79"/>
      <c r="B2" s="79"/>
      <c r="C2" s="79"/>
      <c r="D2" s="79"/>
      <c r="E2" s="79"/>
      <c r="F2" s="80" t="s">
        <v>72</v>
      </c>
      <c r="I2" s="74" t="str">
        <f>'HIPA-05'!D17</f>
        <v>Adózó összesen</v>
      </c>
      <c r="J2" s="74">
        <f>'HIPA-05'!E17</f>
        <v>0</v>
      </c>
      <c r="K2" s="74">
        <f>'HIPA-05'!F17</f>
        <v>0</v>
      </c>
      <c r="L2" s="74">
        <f>'HIPA-05'!G17</f>
        <v>0</v>
      </c>
      <c r="M2" s="74">
        <f>'HIPA-05'!H17</f>
        <v>0</v>
      </c>
      <c r="N2" s="74">
        <f>'HIPA-05'!I17</f>
        <v>0</v>
      </c>
      <c r="O2" s="74">
        <f>'HIPA-05'!J17</f>
        <v>0</v>
      </c>
      <c r="P2" s="74">
        <f>'HIPA-05'!K17</f>
        <v>0</v>
      </c>
      <c r="Q2" s="74">
        <f>'HIPA-05'!L17</f>
        <v>0</v>
      </c>
      <c r="R2" s="74">
        <f>'HIPA-05'!M17</f>
        <v>0</v>
      </c>
      <c r="S2" s="74">
        <f>'HIPA-05'!N17</f>
        <v>0</v>
      </c>
      <c r="U2" s="74" t="s">
        <v>113</v>
      </c>
      <c r="V2" s="74" t="s">
        <v>114</v>
      </c>
      <c r="X2" s="74" t="s">
        <v>115</v>
      </c>
      <c r="Y2" s="74" t="s">
        <v>116</v>
      </c>
      <c r="AA2" s="153">
        <f>Alapa!F12</f>
        <v>0</v>
      </c>
    </row>
    <row r="3" spans="1:27" x14ac:dyDescent="0.3">
      <c r="A3" s="75" t="s">
        <v>74</v>
      </c>
      <c r="B3" s="75"/>
      <c r="C3" s="79"/>
      <c r="D3" s="79"/>
      <c r="E3" s="79"/>
      <c r="F3" s="81"/>
    </row>
    <row r="4" spans="1:27" ht="14.4" x14ac:dyDescent="0.3">
      <c r="A4" s="87" t="str">
        <f>CONCATENATE("Ügyfél:   ",Alapa!$C$17)</f>
        <v xml:space="preserve">Ügyfél:   </v>
      </c>
      <c r="B4" s="87"/>
      <c r="C4" s="154" t="str">
        <f>"Dátum:"</f>
        <v>Dátum:</v>
      </c>
      <c r="D4" s="86"/>
      <c r="E4" s="155"/>
    </row>
    <row r="5" spans="1:27" ht="14.4" x14ac:dyDescent="0.3">
      <c r="A5" s="87" t="str">
        <f>CONCATENATE("Fordulónap: ",Alapa!$C$12)</f>
        <v xml:space="preserve">Fordulónap: </v>
      </c>
      <c r="B5" s="87"/>
      <c r="C5" s="95" t="str">
        <f>"Készítette:"</f>
        <v>Készítette:</v>
      </c>
      <c r="D5" s="91" t="e">
        <f>VLOOKUP(G5,Alapa!$G$2:$H$22,2)</f>
        <v>#N/A</v>
      </c>
      <c r="E5" s="156"/>
      <c r="F5" s="92" t="s">
        <v>4</v>
      </c>
      <c r="G5" s="93">
        <v>1</v>
      </c>
    </row>
    <row r="6" spans="1:27" ht="15.75" customHeight="1" x14ac:dyDescent="0.3">
      <c r="A6" s="157"/>
      <c r="B6" s="157"/>
      <c r="C6" s="95" t="s">
        <v>16</v>
      </c>
      <c r="D6" s="88" t="str">
        <f>IF(Alapa!$H$2=0," ",Alapa!$H$2)</f>
        <v xml:space="preserve"> </v>
      </c>
      <c r="E6" s="156"/>
    </row>
    <row r="7" spans="1:27" x14ac:dyDescent="0.3">
      <c r="A7" s="96" t="s">
        <v>75</v>
      </c>
      <c r="B7" s="94"/>
      <c r="C7" s="52"/>
      <c r="D7" s="52"/>
      <c r="E7" s="158"/>
    </row>
    <row r="8" spans="1:27" ht="20.399999999999999" x14ac:dyDescent="0.3">
      <c r="A8" s="159" t="s">
        <v>117</v>
      </c>
      <c r="B8" s="160" t="s">
        <v>118</v>
      </c>
      <c r="C8" s="101"/>
      <c r="D8" s="101"/>
      <c r="E8" s="161"/>
      <c r="F8" s="152"/>
    </row>
    <row r="9" spans="1:27" x14ac:dyDescent="0.3">
      <c r="A9" s="103" t="s">
        <v>77</v>
      </c>
      <c r="B9" s="94"/>
      <c r="C9" s="104" t="s">
        <v>78</v>
      </c>
      <c r="D9" s="104"/>
      <c r="E9" s="162"/>
    </row>
    <row r="10" spans="1:27" x14ac:dyDescent="0.3">
      <c r="A10" s="106">
        <f>Alapa!C25</f>
        <v>0</v>
      </c>
      <c r="B10" s="107"/>
      <c r="C10" s="108">
        <f>Alapa!C17</f>
        <v>0</v>
      </c>
      <c r="D10" s="108"/>
      <c r="E10" s="163"/>
    </row>
    <row r="11" spans="1:27" ht="25.5" customHeight="1" x14ac:dyDescent="0.3">
      <c r="A11" s="164"/>
      <c r="B11" s="165" t="s">
        <v>119</v>
      </c>
      <c r="C11" s="166" t="s">
        <v>120</v>
      </c>
      <c r="D11" s="115" t="s">
        <v>121</v>
      </c>
      <c r="E11" s="167"/>
    </row>
    <row r="12" spans="1:27" ht="27.6" x14ac:dyDescent="0.3">
      <c r="A12" s="168"/>
      <c r="B12" s="169" t="s">
        <v>122</v>
      </c>
      <c r="C12" s="170"/>
      <c r="D12" s="171" t="s">
        <v>123</v>
      </c>
      <c r="E12" s="172" t="s">
        <v>91</v>
      </c>
    </row>
    <row r="13" spans="1:27" ht="25.5" customHeight="1" x14ac:dyDescent="0.3">
      <c r="A13" s="173"/>
      <c r="B13" s="174" t="s">
        <v>124</v>
      </c>
      <c r="C13" s="175" t="s">
        <v>55</v>
      </c>
      <c r="D13" s="176">
        <f>IF('HIPA-03'!D14+'HIPA-03'!E14=0,0,'HIPA-02'!D14+'HIPA-02'!D22+'HIPA-02'!D33+'HIPA-02'!D43)</f>
        <v>0</v>
      </c>
      <c r="E13" s="177"/>
    </row>
    <row r="14" spans="1:27" ht="45" customHeight="1" x14ac:dyDescent="0.3">
      <c r="A14" s="173"/>
      <c r="B14" s="174" t="s">
        <v>125</v>
      </c>
      <c r="C14" s="175" t="s">
        <v>57</v>
      </c>
      <c r="D14" s="176">
        <f>IF('HIPA-03'!D21=0,'HIPA-03'!E21,'HIPA-03'!D21)</f>
        <v>0</v>
      </c>
      <c r="E14" s="177"/>
    </row>
    <row r="15" spans="1:27" ht="25.5" customHeight="1" x14ac:dyDescent="0.3">
      <c r="A15" s="173"/>
      <c r="B15" s="174" t="s">
        <v>126</v>
      </c>
      <c r="C15" s="175" t="s">
        <v>127</v>
      </c>
      <c r="D15" s="176">
        <f>'HIPA-00'!C33+'HIPA-00'!D33</f>
        <v>0</v>
      </c>
      <c r="E15" s="177"/>
    </row>
    <row r="16" spans="1:27" ht="25.5" customHeight="1" x14ac:dyDescent="0.3">
      <c r="A16" s="173"/>
      <c r="B16" s="174" t="s">
        <v>128</v>
      </c>
      <c r="C16" s="175" t="s">
        <v>129</v>
      </c>
      <c r="D16" s="176">
        <f>'HIPA-00'!C34+'HIPA-00'!D34</f>
        <v>0</v>
      </c>
      <c r="E16" s="177"/>
    </row>
    <row r="17" spans="1:9" ht="25.5" customHeight="1" x14ac:dyDescent="0.3">
      <c r="A17" s="173"/>
      <c r="B17" s="174" t="s">
        <v>130</v>
      </c>
      <c r="C17" s="175" t="s">
        <v>131</v>
      </c>
      <c r="D17" s="176">
        <f>'HIPA-00'!C35+'HIPA-00'!D35</f>
        <v>0</v>
      </c>
      <c r="E17" s="177"/>
    </row>
    <row r="18" spans="1:9" ht="25.5" customHeight="1" x14ac:dyDescent="0.3">
      <c r="A18" s="173"/>
      <c r="B18" s="174" t="s">
        <v>132</v>
      </c>
      <c r="C18" s="175" t="s">
        <v>57</v>
      </c>
      <c r="D18" s="178">
        <f>D13-(D14+D15+D16+D17)</f>
        <v>0</v>
      </c>
      <c r="E18" s="177"/>
    </row>
    <row r="19" spans="1:9" ht="25.5" customHeight="1" x14ac:dyDescent="0.3">
      <c r="A19" s="173"/>
      <c r="B19" s="174" t="s">
        <v>133</v>
      </c>
      <c r="C19" s="175" t="s">
        <v>134</v>
      </c>
      <c r="D19" s="142">
        <f>IF(D18=0,0,IF($C$22="NINCS MEGOSZTÁS",'HIPA-05'!D39,HLOOKUP(D11,'HIPA-05'!$D$17:$N$49,'HIPA-05'!$A39,FALSE())))</f>
        <v>0</v>
      </c>
      <c r="E19" s="177"/>
    </row>
    <row r="20" spans="1:9" ht="25.5" customHeight="1" x14ac:dyDescent="0.3">
      <c r="A20" s="173"/>
      <c r="B20" s="174" t="s">
        <v>135</v>
      </c>
      <c r="C20" s="175" t="s">
        <v>136</v>
      </c>
      <c r="D20" s="142">
        <f>IF(D18=0,0,IF($C$22="NINCS MEGOSZTÁS",'HIPA-05'!D40,HLOOKUP(D11,'HIPA-05'!$D$17:$N$49,'HIPA-05'!$A40,FALSE())))</f>
        <v>0</v>
      </c>
      <c r="E20" s="177"/>
    </row>
    <row r="21" spans="1:9" ht="25.5" customHeight="1" x14ac:dyDescent="0.3">
      <c r="A21" s="173"/>
      <c r="B21" s="174" t="s">
        <v>137</v>
      </c>
      <c r="C21" s="179"/>
      <c r="D21" s="178">
        <f>D18-D19+D20</f>
        <v>0</v>
      </c>
      <c r="E21" s="177"/>
    </row>
    <row r="22" spans="1:9" ht="25.5" customHeight="1" x14ac:dyDescent="0.3">
      <c r="A22" s="173"/>
      <c r="B22" s="174" t="s">
        <v>138</v>
      </c>
      <c r="C22" s="180" t="str">
        <f>IF('HIPA-04'!D14="X","VAN MEGOSZTÁS",IF('HIPA-04'!D15="X","VAN MEGOSZTÁS",IF('HIPA-04'!D16="X","VAN MEGOSZTÁS","NINCS MEGOSZTÁS")))</f>
        <v>NINCS MEGOSZTÁS</v>
      </c>
      <c r="D22" s="142">
        <f>IF($D$21=0,0,IF($C$22="NINCS MEGOSZTÁS",('HIPA-05'!D38-'HIPA-05'!D39+'HIPA-05'!D40-'HIPA-05'!D41),HLOOKUP(D11,'HIPA-05'!$D$17:$N$49,'HIPA-05'!$A38,FALSE())))</f>
        <v>0</v>
      </c>
      <c r="E22" s="177"/>
    </row>
    <row r="23" spans="1:9" ht="25.5" customHeight="1" x14ac:dyDescent="0.3">
      <c r="A23" s="173"/>
      <c r="B23" s="174" t="s">
        <v>139</v>
      </c>
      <c r="C23" s="175" t="s">
        <v>140</v>
      </c>
      <c r="D23" s="142">
        <f>IF(D21=0,0,IF($C$22="NINCS MEGOSZTÁS",'HIPA-05'!D41,HLOOKUP(D11,'HIPA-05'!$D$17:$N$49,'HIPA-05'!$A41,FALSE())))</f>
        <v>0</v>
      </c>
      <c r="E23" s="177"/>
    </row>
    <row r="24" spans="1:9" ht="25.5" customHeight="1" x14ac:dyDescent="0.3">
      <c r="A24" s="173"/>
      <c r="B24" s="174" t="s">
        <v>141</v>
      </c>
      <c r="C24" s="181"/>
      <c r="D24" s="178">
        <f>D22-D23</f>
        <v>0</v>
      </c>
      <c r="E24" s="177"/>
    </row>
    <row r="25" spans="1:9" ht="25.5" customHeight="1" x14ac:dyDescent="0.3">
      <c r="A25" s="173"/>
      <c r="B25" s="174" t="s">
        <v>142</v>
      </c>
      <c r="C25" s="175" t="s">
        <v>143</v>
      </c>
      <c r="D25" s="182">
        <f>IF(D21=0,0,IF($C$22="NINCS MEGOSZTÁS",'HIPA-05'!D42,HLOOKUP(D11,'HIPA-05'!$D$17:$N$49,'HIPA-05'!$A42,FALSE())))</f>
        <v>0</v>
      </c>
      <c r="E25" s="177"/>
    </row>
    <row r="26" spans="1:9" ht="25.5" customHeight="1" x14ac:dyDescent="0.3">
      <c r="A26" s="173"/>
      <c r="B26" s="183" t="s">
        <v>144</v>
      </c>
      <c r="C26" s="181"/>
      <c r="D26" s="178">
        <f>D24*D25</f>
        <v>0</v>
      </c>
      <c r="E26" s="177"/>
      <c r="F26" s="184"/>
      <c r="H26" s="185"/>
      <c r="I26" s="184"/>
    </row>
    <row r="27" spans="1:9" ht="25.5" customHeight="1" x14ac:dyDescent="0.3">
      <c r="A27" s="173"/>
      <c r="B27" s="174" t="s">
        <v>145</v>
      </c>
      <c r="C27" s="175" t="s">
        <v>146</v>
      </c>
      <c r="D27" s="142">
        <f>IF(D26=0,0,IF($C$22="NINCS MEGOSZTÁS",'HIPA-05'!D43,HLOOKUP(D11,'HIPA-05'!$D$17:$N$49,'HIPA-05'!$A43,FALSE())))</f>
        <v>0</v>
      </c>
      <c r="E27" s="177"/>
    </row>
    <row r="28" spans="1:9" ht="39.75" customHeight="1" x14ac:dyDescent="0.3">
      <c r="A28" s="173"/>
      <c r="B28" s="174" t="s">
        <v>147</v>
      </c>
      <c r="C28" s="175" t="s">
        <v>148</v>
      </c>
      <c r="D28" s="186">
        <f>IF(D26=0,0,IF($C$22="NINCS MEGOSZTÁS",'HIPA-05'!D47,HLOOKUP(D11,'HIPA-05'!$D$17:$N$49,'HIPA-05'!$A47,FALSE())))</f>
        <v>0</v>
      </c>
      <c r="E28" s="177"/>
    </row>
    <row r="29" spans="1:9" ht="25.5" customHeight="1" x14ac:dyDescent="0.3">
      <c r="A29" s="173"/>
      <c r="B29" s="174" t="s">
        <v>149</v>
      </c>
      <c r="C29" s="175" t="s">
        <v>150</v>
      </c>
      <c r="D29" s="142">
        <f>IF(D26=0,0,IF($C$22="NINCS MEGOSZTÁS",'HIPA-05'!D48,HLOOKUP(D11,'HIPA-05'!$D$17:$N$49,'HIPA-05'!$A48,FALSE())))</f>
        <v>0</v>
      </c>
      <c r="E29" s="177"/>
    </row>
    <row r="30" spans="1:9" ht="41.4" x14ac:dyDescent="0.3">
      <c r="A30" s="173"/>
      <c r="B30" s="174" t="s">
        <v>151</v>
      </c>
      <c r="C30" s="175" t="s">
        <v>152</v>
      </c>
      <c r="D30" s="142">
        <f>IF(D26=0,0,IF($C$22="NINCS MEGOSZTÁS",'HIPA-05'!D49,HLOOKUP(D11,'HIPA-05'!$D$17:$N$49,'HIPA-05'!$A49,FALSE())))</f>
        <v>0</v>
      </c>
      <c r="E30" s="177"/>
    </row>
    <row r="31" spans="1:9" ht="25.5" customHeight="1" x14ac:dyDescent="0.3">
      <c r="A31" s="173"/>
      <c r="B31" s="174" t="s">
        <v>153</v>
      </c>
      <c r="C31" s="181"/>
      <c r="D31" s="178">
        <f>D26-D27-D28-D29-D30</f>
        <v>0</v>
      </c>
      <c r="E31" s="177"/>
    </row>
    <row r="32" spans="1:9" ht="25.5" customHeight="1" x14ac:dyDescent="0.3">
      <c r="A32" s="173"/>
      <c r="B32" s="174" t="s">
        <v>154</v>
      </c>
      <c r="C32" s="187"/>
      <c r="D32" s="142">
        <f>D33+D34</f>
        <v>0</v>
      </c>
      <c r="E32" s="177"/>
    </row>
    <row r="33" spans="1:10" ht="22.5" customHeight="1" x14ac:dyDescent="0.3">
      <c r="A33" s="173"/>
      <c r="B33" s="174" t="s">
        <v>155</v>
      </c>
      <c r="C33" s="175" t="s">
        <v>156</v>
      </c>
      <c r="D33" s="142">
        <f>IF(D31=0,0,IF($C$22="NINCS MEGOSZTÁS",'HIPA-05'!D53,HLOOKUP(D11,'HIPA-05'!$D$17:$N$58,'HIPA-05'!$A53,FALSE())))</f>
        <v>0</v>
      </c>
      <c r="E33" s="177"/>
    </row>
    <row r="34" spans="1:10" ht="24" customHeight="1" x14ac:dyDescent="0.3">
      <c r="A34" s="173"/>
      <c r="B34" s="174" t="s">
        <v>157</v>
      </c>
      <c r="C34" s="175" t="s">
        <v>158</v>
      </c>
      <c r="D34" s="142">
        <f>IF(D31=0,0,IF($C$22="NINCS MEGOSZTÁS",'HIPA-05'!D54,HLOOKUP(D11,'HIPA-05'!$D$17:$N$58,'HIPA-05'!$A54,FALSE())))</f>
        <v>0</v>
      </c>
      <c r="E34" s="177"/>
    </row>
    <row r="35" spans="1:10" ht="25.5" customHeight="1" x14ac:dyDescent="0.3">
      <c r="A35" s="173"/>
      <c r="B35" s="174" t="s">
        <v>159</v>
      </c>
      <c r="C35" s="175" t="s">
        <v>160</v>
      </c>
      <c r="D35" s="142">
        <f>IF(D31=0,0,IF($C$22="NINCS MEGOSZTÁS",'HIPA-05'!D56,HLOOKUP(D11,'HIPA-05'!$D$17:$N$58,'HIPA-05'!$A56,FALSE())))</f>
        <v>0</v>
      </c>
      <c r="E35" s="177"/>
    </row>
    <row r="36" spans="1:10" ht="25.5" customHeight="1" x14ac:dyDescent="0.3">
      <c r="A36" s="173"/>
      <c r="B36" s="174" t="s">
        <v>161</v>
      </c>
      <c r="C36" s="181"/>
      <c r="D36" s="178">
        <f>D31-(D32+D35)</f>
        <v>0</v>
      </c>
      <c r="E36" s="177"/>
      <c r="F36" s="184"/>
      <c r="H36" s="188"/>
      <c r="I36" s="189"/>
      <c r="J36" s="184"/>
    </row>
    <row r="37" spans="1:10" ht="25.5" customHeight="1" x14ac:dyDescent="0.3">
      <c r="A37" s="173"/>
      <c r="B37" s="174" t="s">
        <v>162</v>
      </c>
      <c r="C37" s="181"/>
      <c r="D37" s="139"/>
      <c r="E37" s="177"/>
    </row>
    <row r="38" spans="1:10" ht="25.5" customHeight="1" x14ac:dyDescent="0.3">
      <c r="A38" s="190"/>
      <c r="B38" s="191" t="s">
        <v>163</v>
      </c>
      <c r="C38" s="192"/>
      <c r="D38" s="193"/>
      <c r="E38" s="194"/>
    </row>
    <row r="39" spans="1:10" ht="25.5" customHeight="1" x14ac:dyDescent="0.3">
      <c r="A39" s="190"/>
      <c r="B39" s="191" t="s">
        <v>164</v>
      </c>
      <c r="C39" s="192"/>
      <c r="D39" s="193"/>
      <c r="E39" s="194"/>
    </row>
    <row r="40" spans="1:10" ht="25.5" customHeight="1" x14ac:dyDescent="0.3">
      <c r="A40" s="195"/>
      <c r="B40" s="196" t="s">
        <v>165</v>
      </c>
      <c r="C40" s="197"/>
      <c r="D40" s="198"/>
      <c r="E40" s="199"/>
    </row>
    <row r="41" spans="1:10" ht="25.5" customHeight="1" x14ac:dyDescent="0.3">
      <c r="A41" s="168"/>
      <c r="B41" s="169" t="s">
        <v>166</v>
      </c>
      <c r="C41" s="200"/>
      <c r="D41" s="201"/>
      <c r="E41" s="172" t="s">
        <v>91</v>
      </c>
    </row>
    <row r="42" spans="1:10" ht="25.5" customHeight="1" x14ac:dyDescent="0.3">
      <c r="A42" s="202"/>
      <c r="B42" s="203" t="s">
        <v>167</v>
      </c>
      <c r="C42" s="204"/>
      <c r="D42" s="205">
        <f>Alapa!C11</f>
        <v>0</v>
      </c>
      <c r="E42" s="206"/>
    </row>
    <row r="43" spans="1:10" ht="25.5" customHeight="1" x14ac:dyDescent="0.3">
      <c r="A43" s="202"/>
      <c r="B43" s="203" t="s">
        <v>168</v>
      </c>
      <c r="C43" s="207"/>
      <c r="D43" s="208">
        <f>AA2+151</f>
        <v>151</v>
      </c>
      <c r="E43" s="206"/>
    </row>
    <row r="44" spans="1:10" ht="25.5" customHeight="1" x14ac:dyDescent="0.3">
      <c r="A44" s="202"/>
      <c r="B44" s="203" t="s">
        <v>166</v>
      </c>
      <c r="C44" s="209" t="s">
        <v>169</v>
      </c>
      <c r="D44" s="210" t="s">
        <v>170</v>
      </c>
      <c r="E44" s="206"/>
    </row>
    <row r="45" spans="1:10" ht="25.5" customHeight="1" x14ac:dyDescent="0.3">
      <c r="A45" s="173"/>
      <c r="B45" s="181" t="s">
        <v>171</v>
      </c>
      <c r="C45" s="211">
        <f>D43+31</f>
        <v>182</v>
      </c>
      <c r="D45" s="212">
        <f>C45+365</f>
        <v>547</v>
      </c>
      <c r="E45" s="213"/>
    </row>
    <row r="46" spans="1:10" ht="25.5" customHeight="1" x14ac:dyDescent="0.3">
      <c r="A46" s="173"/>
      <c r="B46" s="181" t="s">
        <v>172</v>
      </c>
      <c r="C46" s="214">
        <v>44819</v>
      </c>
      <c r="D46" s="215">
        <f>IF(D31-D34&lt;0,0,D31-D34)</f>
        <v>0</v>
      </c>
      <c r="E46" s="213"/>
    </row>
    <row r="47" spans="1:10" ht="25.5" customHeight="1" x14ac:dyDescent="0.3">
      <c r="A47" s="195"/>
      <c r="B47" s="197" t="s">
        <v>173</v>
      </c>
      <c r="C47" s="216">
        <v>45000</v>
      </c>
      <c r="D47" s="217">
        <f>IF(D31&lt;0,0,D31/2)</f>
        <v>0</v>
      </c>
      <c r="E47" s="218"/>
    </row>
    <row r="48" spans="1:10" ht="24.75" hidden="1" customHeight="1" x14ac:dyDescent="0.3">
      <c r="A48" s="168"/>
      <c r="B48" s="169" t="s">
        <v>174</v>
      </c>
      <c r="C48" s="115" t="s">
        <v>116</v>
      </c>
      <c r="D48" s="201"/>
      <c r="E48" s="172" t="s">
        <v>91</v>
      </c>
    </row>
    <row r="49" spans="1:5" ht="51" hidden="1" customHeight="1" x14ac:dyDescent="0.3">
      <c r="A49" s="202"/>
      <c r="B49" s="443" t="s">
        <v>175</v>
      </c>
      <c r="C49" s="443"/>
      <c r="D49" s="219"/>
      <c r="E49" s="206"/>
    </row>
    <row r="50" spans="1:5" ht="24.75" hidden="1" customHeight="1" x14ac:dyDescent="0.3">
      <c r="A50" s="220"/>
      <c r="B50" s="221" t="s">
        <v>176</v>
      </c>
      <c r="C50" s="222"/>
      <c r="D50" s="223">
        <f>-(IF(C48="NINCS",0,IF(D32+D35&lt;D31*90%,(D31*90%-(D32+D35))*10%,0)))</f>
        <v>0</v>
      </c>
      <c r="E50" s="224"/>
    </row>
    <row r="52" spans="1:5" x14ac:dyDescent="0.3">
      <c r="B52" s="116" t="s">
        <v>177</v>
      </c>
    </row>
    <row r="53" spans="1:5" ht="14.25" customHeight="1" x14ac:dyDescent="0.3">
      <c r="B53" s="225" t="s">
        <v>178</v>
      </c>
    </row>
    <row r="54" spans="1:5" x14ac:dyDescent="0.3">
      <c r="B54" s="116" t="s">
        <v>179</v>
      </c>
    </row>
  </sheetData>
  <mergeCells count="1">
    <mergeCell ref="B49:C49"/>
  </mergeCells>
  <dataValidations count="2">
    <dataValidation type="list" allowBlank="1" showInputMessage="1" showErrorMessage="1" sqref="D11" xr:uid="{00000000-0002-0000-0300-000000000000}">
      <formula1>$I$2:$S$2</formula1>
      <formula2>0</formula2>
    </dataValidation>
    <dataValidation type="list" allowBlank="1" showInputMessage="1" showErrorMessage="1" sqref="C48" xr:uid="{00000000-0002-0000-0300-000001000000}">
      <formula1>$X$2:$Y$2</formula1>
      <formula2>0</formula2>
    </dataValidation>
  </dataValidations>
  <hyperlinks>
    <hyperlink ref="F1" location="Tartalom!A1" display="TARTALOM" xr:uid="{00000000-0004-0000-0300-000000000000}"/>
    <hyperlink ref="C13" location="'HIPA-02'!D14" display="HIPA-02" xr:uid="{00000000-0004-0000-0300-000001000000}"/>
    <hyperlink ref="C14" location="'HIPA-03'!D21" display="HIPA-03" xr:uid="{00000000-0004-0000-0300-000002000000}"/>
    <hyperlink ref="C15" location="'HIPA-00'!B33" display="HIPA-00'!B33" xr:uid="{00000000-0004-0000-0300-000003000000}"/>
    <hyperlink ref="C16" location="'HIPA-00'!B34" display="HIPA-00'!B34" xr:uid="{00000000-0004-0000-0300-000004000000}"/>
    <hyperlink ref="C17" location="'HIPA-00'!B35" display="HIPA-00'!B35" xr:uid="{00000000-0004-0000-0300-000005000000}"/>
    <hyperlink ref="C18" location="'HIPA-03'!D21" display="HIPA-03" xr:uid="{00000000-0004-0000-0300-000006000000}"/>
    <hyperlink ref="C19" location="'HIPA-05'!A39" display="HIPA-05'!A39" xr:uid="{00000000-0004-0000-0300-000007000000}"/>
    <hyperlink ref="C20" location="'HIPA-05'!A40" display="HIPA-05'!A40" xr:uid="{00000000-0004-0000-0300-000008000000}"/>
    <hyperlink ref="C23" location="'HIPA-05'!A41" display="HIPA-05'!A41" xr:uid="{00000000-0004-0000-0300-000009000000}"/>
    <hyperlink ref="C25" location="'HIPA-05'!A42" display="HIPA-05'!A42" xr:uid="{00000000-0004-0000-0300-00000A000000}"/>
    <hyperlink ref="C27" location="'HIPA-05'!A43" display="HIPA-05'!A43" xr:uid="{00000000-0004-0000-0300-00000B000000}"/>
    <hyperlink ref="C28" location="'HIPA-05'!A44" display="HIPA-05'!A44" xr:uid="{00000000-0004-0000-0300-00000C000000}"/>
    <hyperlink ref="C29" location="'HIPA-05'!A45" display="HIPA-05'!A45" xr:uid="{00000000-0004-0000-0300-00000D000000}"/>
    <hyperlink ref="C30" location="'HIPA-05'!A46" display="HIPA-05'!A46" xr:uid="{00000000-0004-0000-0300-00000E000000}"/>
    <hyperlink ref="C33" location="'HIPA-05'!A53" display="HIPA-05'!A53" xr:uid="{00000000-0004-0000-0300-00000F000000}"/>
    <hyperlink ref="C34" location="'HIPA-05'!A54" display="HIPA-05'!A54" xr:uid="{00000000-0004-0000-0300-000010000000}"/>
    <hyperlink ref="C35" location="'HIPA-05'!A56" display="HIPA-05'!A56" xr:uid="{00000000-0004-0000-0300-000011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J48"/>
  <sheetViews>
    <sheetView showGridLines="0" zoomScaleNormal="100" workbookViewId="0"/>
  </sheetViews>
  <sheetFormatPr defaultColWidth="8.88671875" defaultRowHeight="13.8" x14ac:dyDescent="0.3"/>
  <cols>
    <col min="1" max="1" width="4.88671875" style="74" customWidth="1"/>
    <col min="2" max="2" width="61.6640625" style="74" customWidth="1"/>
    <col min="3" max="3" width="14.44140625" style="74" customWidth="1"/>
    <col min="4" max="4" width="14.33203125" style="74" customWidth="1"/>
    <col min="5" max="5" width="28.109375" style="74" customWidth="1"/>
    <col min="6" max="6" width="10" style="74" customWidth="1"/>
    <col min="7" max="1024" width="8.88671875" style="74"/>
  </cols>
  <sheetData>
    <row r="1" spans="1:7" x14ac:dyDescent="0.3">
      <c r="A1" s="75" t="s">
        <v>55</v>
      </c>
      <c r="B1" s="76"/>
      <c r="C1" s="75"/>
      <c r="D1" s="75"/>
      <c r="E1" s="151"/>
      <c r="F1" s="152" t="s">
        <v>70</v>
      </c>
    </row>
    <row r="2" spans="1:7" ht="15.6" x14ac:dyDescent="0.3">
      <c r="A2" s="79"/>
      <c r="B2" s="79"/>
      <c r="C2" s="79"/>
      <c r="D2" s="79"/>
      <c r="E2" s="79"/>
      <c r="F2" s="80" t="s">
        <v>72</v>
      </c>
    </row>
    <row r="3" spans="1:7" x14ac:dyDescent="0.3">
      <c r="A3" s="75" t="s">
        <v>74</v>
      </c>
      <c r="B3" s="75"/>
      <c r="C3" s="79"/>
      <c r="D3" s="79"/>
      <c r="E3" s="79"/>
      <c r="F3" s="81"/>
    </row>
    <row r="4" spans="1:7" ht="16.5" customHeight="1" x14ac:dyDescent="0.3">
      <c r="A4" s="87" t="str">
        <f>CONCATENATE("Ügyfél:   ",Alapa!$C$17)</f>
        <v xml:space="preserve">Ügyfél:   </v>
      </c>
      <c r="B4" s="87"/>
      <c r="C4" s="154" t="str">
        <f>"Dátum:"</f>
        <v>Dátum:</v>
      </c>
      <c r="D4" s="86"/>
      <c r="E4" s="155"/>
    </row>
    <row r="5" spans="1:7" ht="14.4" x14ac:dyDescent="0.3">
      <c r="A5" s="87" t="str">
        <f>CONCATENATE("Fordulónap: ",Alapa!$C$12)</f>
        <v xml:space="preserve">Fordulónap: </v>
      </c>
      <c r="B5" s="87"/>
      <c r="C5" s="95" t="str">
        <f>"Készítette:"</f>
        <v>Készítette:</v>
      </c>
      <c r="D5" s="91" t="e">
        <f>VLOOKUP(G5,Alapa!$G$2:$H$22,2)</f>
        <v>#N/A</v>
      </c>
      <c r="E5" s="156"/>
      <c r="F5" s="92" t="s">
        <v>4</v>
      </c>
      <c r="G5" s="93">
        <v>1</v>
      </c>
    </row>
    <row r="6" spans="1:7" ht="14.4" x14ac:dyDescent="0.3">
      <c r="A6" s="94"/>
      <c r="B6" s="94"/>
      <c r="C6" s="95" t="s">
        <v>16</v>
      </c>
      <c r="D6" s="88" t="str">
        <f>IF(Alapa!$H$2=0," ",Alapa!$H$2)</f>
        <v xml:space="preserve"> </v>
      </c>
      <c r="E6" s="156"/>
    </row>
    <row r="7" spans="1:7" ht="14.4" x14ac:dyDescent="0.3">
      <c r="A7" s="96" t="s">
        <v>75</v>
      </c>
      <c r="B7" s="94"/>
      <c r="C7" s="52"/>
      <c r="D7" s="97"/>
      <c r="E7" s="158"/>
      <c r="F7" s="226" t="s">
        <v>70</v>
      </c>
    </row>
    <row r="8" spans="1:7" ht="20.399999999999999" x14ac:dyDescent="0.3">
      <c r="A8" s="227"/>
      <c r="B8" s="228" t="s">
        <v>180</v>
      </c>
      <c r="C8" s="101"/>
      <c r="D8" s="229"/>
      <c r="E8" s="161"/>
    </row>
    <row r="9" spans="1:7" ht="14.4" x14ac:dyDescent="0.3">
      <c r="A9" s="103" t="s">
        <v>77</v>
      </c>
      <c r="B9" s="94"/>
      <c r="C9" s="104" t="s">
        <v>78</v>
      </c>
      <c r="D9" s="97"/>
      <c r="E9" s="162"/>
    </row>
    <row r="10" spans="1:7" ht="14.4" x14ac:dyDescent="0.3">
      <c r="A10" s="106">
        <f>Alapa!C25</f>
        <v>0</v>
      </c>
      <c r="B10" s="107"/>
      <c r="C10" s="108">
        <f>Alapa!C17</f>
        <v>0</v>
      </c>
      <c r="D10" s="230"/>
      <c r="E10" s="163"/>
    </row>
    <row r="11" spans="1:7" ht="14.4" x14ac:dyDescent="0.3">
      <c r="A11" s="164"/>
      <c r="B11" s="94"/>
      <c r="C11" s="52"/>
      <c r="D11" s="97"/>
      <c r="E11" s="167"/>
    </row>
    <row r="12" spans="1:7" ht="25.5" customHeight="1" x14ac:dyDescent="0.3">
      <c r="A12" s="231"/>
      <c r="B12" s="179"/>
      <c r="C12" s="179"/>
      <c r="D12" s="179"/>
      <c r="E12" s="179"/>
    </row>
    <row r="13" spans="1:7" ht="41.4" x14ac:dyDescent="0.3">
      <c r="A13" s="168" t="s">
        <v>181</v>
      </c>
      <c r="B13" s="232" t="s">
        <v>182</v>
      </c>
      <c r="C13" s="171"/>
      <c r="D13" s="171" t="s">
        <v>123</v>
      </c>
      <c r="E13" s="172" t="s">
        <v>91</v>
      </c>
    </row>
    <row r="14" spans="1:7" ht="21.75" customHeight="1" x14ac:dyDescent="0.3">
      <c r="A14" s="173"/>
      <c r="B14" s="174" t="s">
        <v>183</v>
      </c>
      <c r="C14" s="181"/>
      <c r="D14" s="233">
        <f>D15-D16-D17-D18-D19</f>
        <v>0</v>
      </c>
      <c r="E14" s="177"/>
    </row>
    <row r="15" spans="1:7" ht="21.75" customHeight="1" x14ac:dyDescent="0.3">
      <c r="A15" s="173"/>
      <c r="B15" s="174" t="s">
        <v>184</v>
      </c>
      <c r="C15" s="181"/>
      <c r="D15" s="176">
        <f>'HIPA-00'!C25+'HIPA-00'!D25</f>
        <v>0</v>
      </c>
      <c r="E15" s="177"/>
    </row>
    <row r="16" spans="1:7" ht="21.75" customHeight="1" x14ac:dyDescent="0.3">
      <c r="A16" s="173"/>
      <c r="B16" s="174" t="s">
        <v>185</v>
      </c>
      <c r="C16" s="181"/>
      <c r="D16" s="234"/>
      <c r="E16" s="177"/>
    </row>
    <row r="17" spans="1:6" ht="21.75" customHeight="1" x14ac:dyDescent="0.3">
      <c r="A17" s="173"/>
      <c r="B17" s="174" t="s">
        <v>186</v>
      </c>
      <c r="C17" s="181"/>
      <c r="D17" s="234"/>
      <c r="E17" s="177"/>
    </row>
    <row r="18" spans="1:6" ht="21.75" customHeight="1" x14ac:dyDescent="0.3">
      <c r="A18" s="173"/>
      <c r="B18" s="174" t="s">
        <v>187</v>
      </c>
      <c r="C18" s="181"/>
      <c r="D18" s="234"/>
      <c r="E18" s="177"/>
    </row>
    <row r="19" spans="1:6" ht="21.75" customHeight="1" x14ac:dyDescent="0.3">
      <c r="A19" s="173"/>
      <c r="B19" s="174" t="s">
        <v>188</v>
      </c>
      <c r="C19" s="181"/>
      <c r="D19" s="234"/>
      <c r="E19" s="177"/>
      <c r="F19" s="148" t="s">
        <v>189</v>
      </c>
    </row>
    <row r="20" spans="1:6" ht="25.5" customHeight="1" x14ac:dyDescent="0.3">
      <c r="A20" s="179"/>
      <c r="B20" s="235"/>
      <c r="C20" s="179"/>
      <c r="D20" s="179"/>
      <c r="E20" s="179"/>
    </row>
    <row r="21" spans="1:6" ht="41.4" x14ac:dyDescent="0.3">
      <c r="A21" s="168" t="s">
        <v>190</v>
      </c>
      <c r="B21" s="232" t="s">
        <v>191</v>
      </c>
      <c r="C21" s="171"/>
      <c r="D21" s="171" t="s">
        <v>123</v>
      </c>
      <c r="E21" s="172" t="s">
        <v>91</v>
      </c>
    </row>
    <row r="22" spans="1:6" ht="21.75" customHeight="1" x14ac:dyDescent="0.3">
      <c r="A22" s="173"/>
      <c r="B22" s="174" t="s">
        <v>192</v>
      </c>
      <c r="C22" s="181"/>
      <c r="D22" s="233">
        <f>D23+D24+D25+D26+D27+D28-D29-D30</f>
        <v>0</v>
      </c>
      <c r="E22" s="177"/>
    </row>
    <row r="23" spans="1:6" ht="21.75" customHeight="1" x14ac:dyDescent="0.3">
      <c r="A23" s="173"/>
      <c r="B23" s="174" t="s">
        <v>193</v>
      </c>
      <c r="C23" s="181"/>
      <c r="D23" s="234"/>
      <c r="E23" s="177"/>
    </row>
    <row r="24" spans="1:6" ht="21.75" customHeight="1" x14ac:dyDescent="0.3">
      <c r="A24" s="173"/>
      <c r="B24" s="174" t="s">
        <v>194</v>
      </c>
      <c r="C24" s="181"/>
      <c r="D24" s="234"/>
      <c r="E24" s="177"/>
    </row>
    <row r="25" spans="1:6" ht="21.75" customHeight="1" x14ac:dyDescent="0.3">
      <c r="A25" s="173"/>
      <c r="B25" s="174" t="s">
        <v>195</v>
      </c>
      <c r="C25" s="181"/>
      <c r="D25" s="234"/>
      <c r="E25" s="177"/>
    </row>
    <row r="26" spans="1:6" ht="21.75" customHeight="1" x14ac:dyDescent="0.3">
      <c r="A26" s="173"/>
      <c r="B26" s="174" t="s">
        <v>196</v>
      </c>
      <c r="C26" s="181"/>
      <c r="D26" s="234"/>
      <c r="E26" s="177"/>
    </row>
    <row r="27" spans="1:6" ht="21.75" customHeight="1" x14ac:dyDescent="0.3">
      <c r="A27" s="173"/>
      <c r="B27" s="174" t="s">
        <v>197</v>
      </c>
      <c r="C27" s="181"/>
      <c r="D27" s="234"/>
      <c r="E27" s="177"/>
    </row>
    <row r="28" spans="1:6" ht="26.25" customHeight="1" x14ac:dyDescent="0.3">
      <c r="A28" s="173"/>
      <c r="B28" s="174" t="s">
        <v>198</v>
      </c>
      <c r="C28" s="181"/>
      <c r="D28" s="234"/>
      <c r="E28" s="177"/>
    </row>
    <row r="29" spans="1:6" ht="21.75" customHeight="1" x14ac:dyDescent="0.3">
      <c r="A29" s="173"/>
      <c r="B29" s="174" t="s">
        <v>199</v>
      </c>
      <c r="C29" s="181"/>
      <c r="D29" s="234"/>
      <c r="E29" s="177"/>
    </row>
    <row r="30" spans="1:6" ht="21.75" customHeight="1" x14ac:dyDescent="0.3">
      <c r="A30" s="195"/>
      <c r="B30" s="196" t="s">
        <v>200</v>
      </c>
      <c r="C30" s="197"/>
      <c r="D30" s="236"/>
      <c r="E30" s="199"/>
    </row>
    <row r="31" spans="1:6" ht="25.5" customHeight="1" x14ac:dyDescent="0.3">
      <c r="A31" s="179"/>
      <c r="B31" s="235"/>
      <c r="C31" s="179"/>
      <c r="D31" s="179"/>
      <c r="E31" s="179"/>
    </row>
    <row r="32" spans="1:6" ht="41.4" x14ac:dyDescent="0.3">
      <c r="A32" s="168" t="s">
        <v>201</v>
      </c>
      <c r="B32" s="232" t="s">
        <v>202</v>
      </c>
      <c r="C32" s="171"/>
      <c r="D32" s="171" t="s">
        <v>123</v>
      </c>
      <c r="E32" s="172" t="s">
        <v>91</v>
      </c>
    </row>
    <row r="33" spans="1:5" ht="21.75" customHeight="1" x14ac:dyDescent="0.3">
      <c r="A33" s="173"/>
      <c r="B33" s="174" t="s">
        <v>203</v>
      </c>
      <c r="C33" s="181"/>
      <c r="D33" s="233">
        <f>D34+D35+D36+D37+D38+D39-D40</f>
        <v>0</v>
      </c>
      <c r="E33" s="177"/>
    </row>
    <row r="34" spans="1:5" ht="21.75" customHeight="1" x14ac:dyDescent="0.3">
      <c r="A34" s="173"/>
      <c r="B34" s="174" t="s">
        <v>204</v>
      </c>
      <c r="C34" s="181"/>
      <c r="D34" s="234"/>
      <c r="E34" s="177"/>
    </row>
    <row r="35" spans="1:5" ht="21.75" customHeight="1" x14ac:dyDescent="0.3">
      <c r="A35" s="173"/>
      <c r="B35" s="174" t="s">
        <v>205</v>
      </c>
      <c r="C35" s="181"/>
      <c r="D35" s="234"/>
      <c r="E35" s="177"/>
    </row>
    <row r="36" spans="1:5" ht="27.6" x14ac:dyDescent="0.3">
      <c r="A36" s="173"/>
      <c r="B36" s="174" t="s">
        <v>206</v>
      </c>
      <c r="C36" s="181"/>
      <c r="D36" s="234"/>
      <c r="E36" s="177"/>
    </row>
    <row r="37" spans="1:5" ht="21.75" customHeight="1" x14ac:dyDescent="0.3">
      <c r="A37" s="173"/>
      <c r="B37" s="174" t="s">
        <v>207</v>
      </c>
      <c r="C37" s="181"/>
      <c r="D37" s="234"/>
      <c r="E37" s="177"/>
    </row>
    <row r="38" spans="1:5" ht="27.6" x14ac:dyDescent="0.3">
      <c r="A38" s="173"/>
      <c r="B38" s="174" t="s">
        <v>208</v>
      </c>
      <c r="C38" s="181"/>
      <c r="D38" s="234"/>
      <c r="E38" s="177"/>
    </row>
    <row r="39" spans="1:5" ht="27.6" x14ac:dyDescent="0.3">
      <c r="A39" s="173"/>
      <c r="B39" s="174" t="s">
        <v>209</v>
      </c>
      <c r="C39" s="181"/>
      <c r="D39" s="234"/>
      <c r="E39" s="177"/>
    </row>
    <row r="40" spans="1:5" ht="21.75" customHeight="1" x14ac:dyDescent="0.3">
      <c r="A40" s="195"/>
      <c r="B40" s="196" t="s">
        <v>210</v>
      </c>
      <c r="C40" s="197"/>
      <c r="D40" s="236"/>
      <c r="E40" s="199"/>
    </row>
    <row r="41" spans="1:5" ht="25.5" customHeight="1" x14ac:dyDescent="0.3">
      <c r="A41" s="179"/>
      <c r="B41" s="235"/>
      <c r="C41" s="179"/>
      <c r="D41" s="179"/>
      <c r="E41" s="179"/>
    </row>
    <row r="42" spans="1:5" ht="41.4" x14ac:dyDescent="0.3">
      <c r="A42" s="168" t="s">
        <v>211</v>
      </c>
      <c r="B42" s="232" t="s">
        <v>212</v>
      </c>
      <c r="C42" s="171"/>
      <c r="D42" s="171" t="s">
        <v>123</v>
      </c>
      <c r="E42" s="172" t="s">
        <v>91</v>
      </c>
    </row>
    <row r="43" spans="1:5" ht="21.75" customHeight="1" x14ac:dyDescent="0.3">
      <c r="A43" s="173"/>
      <c r="B43" s="174" t="s">
        <v>213</v>
      </c>
      <c r="C43" s="181"/>
      <c r="D43" s="233">
        <f>D44+D45+D46+D47+D48</f>
        <v>0</v>
      </c>
      <c r="E43" s="177"/>
    </row>
    <row r="44" spans="1:5" ht="21.75" customHeight="1" x14ac:dyDescent="0.3">
      <c r="A44" s="173"/>
      <c r="B44" s="174" t="s">
        <v>214</v>
      </c>
      <c r="C44" s="181"/>
      <c r="D44" s="234"/>
      <c r="E44" s="177"/>
    </row>
    <row r="45" spans="1:5" ht="21.75" customHeight="1" x14ac:dyDescent="0.3">
      <c r="A45" s="173"/>
      <c r="B45" s="174" t="s">
        <v>215</v>
      </c>
      <c r="C45" s="181"/>
      <c r="D45" s="234"/>
      <c r="E45" s="177"/>
    </row>
    <row r="46" spans="1:5" ht="21.75" customHeight="1" x14ac:dyDescent="0.3">
      <c r="A46" s="173"/>
      <c r="B46" s="174" t="s">
        <v>216</v>
      </c>
      <c r="C46" s="181"/>
      <c r="D46" s="234"/>
      <c r="E46" s="177"/>
    </row>
    <row r="47" spans="1:5" ht="21.75" customHeight="1" x14ac:dyDescent="0.3">
      <c r="A47" s="173"/>
      <c r="B47" s="174" t="s">
        <v>207</v>
      </c>
      <c r="C47" s="181"/>
      <c r="D47" s="234"/>
      <c r="E47" s="177"/>
    </row>
    <row r="48" spans="1:5" ht="27.6" x14ac:dyDescent="0.3">
      <c r="A48" s="195"/>
      <c r="B48" s="196" t="s">
        <v>208</v>
      </c>
      <c r="C48" s="197"/>
      <c r="D48" s="236"/>
      <c r="E48" s="199"/>
    </row>
  </sheetData>
  <hyperlinks>
    <hyperlink ref="F1" location="Tartalom!A1" display="TARTALOM" xr:uid="{00000000-0004-0000-0400-000000000000}"/>
    <hyperlink ref="F7" location="Tartalom!A22" display="TARTALOM" xr:uid="{00000000-0004-0000-0400-000001000000}"/>
    <hyperlink ref="F19" location="'HIPA-04'!A1" display="Következő munkalap HIPA-04" xr:uid="{00000000-0004-0000-0400-000002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29"/>
  <sheetViews>
    <sheetView showGridLines="0" zoomScaleNormal="100" workbookViewId="0"/>
  </sheetViews>
  <sheetFormatPr defaultColWidth="8.88671875" defaultRowHeight="13.8" x14ac:dyDescent="0.3"/>
  <cols>
    <col min="1" max="1" width="4.88671875" style="74" customWidth="1"/>
    <col min="2" max="2" width="61.6640625" style="74" customWidth="1"/>
    <col min="3" max="9" width="15.6640625" style="74" customWidth="1"/>
    <col min="10" max="1024" width="8.88671875" style="74"/>
  </cols>
  <sheetData>
    <row r="1" spans="1:10" x14ac:dyDescent="0.3">
      <c r="A1" s="75" t="s">
        <v>57</v>
      </c>
      <c r="B1" s="76"/>
      <c r="C1" s="76"/>
      <c r="D1" s="75"/>
      <c r="E1" s="75"/>
      <c r="F1" s="151"/>
      <c r="G1" s="237"/>
      <c r="H1" s="237"/>
      <c r="I1" s="152" t="s">
        <v>70</v>
      </c>
    </row>
    <row r="2" spans="1:10" ht="16.5" customHeight="1" x14ac:dyDescent="0.3">
      <c r="A2" s="79"/>
      <c r="B2" s="79"/>
      <c r="C2" s="79"/>
      <c r="D2" s="79"/>
      <c r="E2" s="79"/>
      <c r="F2" s="79"/>
      <c r="G2" s="237"/>
      <c r="H2" s="237"/>
      <c r="I2" s="80" t="s">
        <v>72</v>
      </c>
    </row>
    <row r="3" spans="1:10" ht="24" customHeight="1" x14ac:dyDescent="0.3">
      <c r="A3" s="75" t="s">
        <v>74</v>
      </c>
      <c r="B3" s="75"/>
      <c r="C3" s="75"/>
      <c r="D3" s="79"/>
      <c r="E3" s="79"/>
      <c r="F3" s="79"/>
      <c r="G3" s="237"/>
      <c r="H3" s="237"/>
    </row>
    <row r="4" spans="1:10" ht="16.5" customHeight="1" x14ac:dyDescent="0.3">
      <c r="A4" s="87" t="str">
        <f>CONCATENATE("Ügyfél:   ",Alapa!$C$17)</f>
        <v xml:space="preserve">Ügyfél:   </v>
      </c>
      <c r="B4" s="88"/>
      <c r="C4" s="88"/>
      <c r="D4" s="238"/>
      <c r="E4" s="239" t="str">
        <f>"Dátum:"</f>
        <v>Dátum:</v>
      </c>
      <c r="F4" s="86"/>
      <c r="G4" s="240"/>
      <c r="H4" s="241"/>
    </row>
    <row r="5" spans="1:10" ht="16.5" customHeight="1" x14ac:dyDescent="0.3">
      <c r="A5" s="87" t="str">
        <f>CONCATENATE("Fordulónap: ",Alapa!$C$12)</f>
        <v xml:space="preserve">Fordulónap: </v>
      </c>
      <c r="B5" s="88"/>
      <c r="C5" s="88"/>
      <c r="D5" s="238"/>
      <c r="E5" s="239" t="str">
        <f>"Készítette:"</f>
        <v>Készítette:</v>
      </c>
      <c r="F5" s="242" t="e">
        <f>VLOOKUP(J5,Alapa!$G$2:$H$22,2)</f>
        <v>#N/A</v>
      </c>
      <c r="G5" s="240"/>
      <c r="H5" s="241"/>
      <c r="I5" s="92" t="s">
        <v>4</v>
      </c>
      <c r="J5" s="93">
        <v>1</v>
      </c>
    </row>
    <row r="6" spans="1:10" ht="16.5" customHeight="1" x14ac:dyDescent="0.3">
      <c r="A6" s="94"/>
      <c r="B6" s="94"/>
      <c r="C6" s="94"/>
      <c r="D6" s="79"/>
      <c r="E6" s="239" t="s">
        <v>16</v>
      </c>
      <c r="F6" s="242" t="str">
        <f>IF(Alapa!$H$2=0," ",Alapa!$H$2)</f>
        <v xml:space="preserve"> </v>
      </c>
      <c r="G6" s="240"/>
      <c r="H6" s="241"/>
    </row>
    <row r="7" spans="1:10" ht="24" customHeight="1" x14ac:dyDescent="0.3">
      <c r="A7" s="96" t="s">
        <v>75</v>
      </c>
      <c r="B7" s="94"/>
      <c r="C7" s="94"/>
      <c r="D7" s="79"/>
      <c r="E7" s="79"/>
      <c r="F7" s="52"/>
      <c r="G7" s="97"/>
      <c r="H7" s="158"/>
      <c r="I7" s="243" t="s">
        <v>70</v>
      </c>
    </row>
    <row r="8" spans="1:10" ht="16.5" customHeight="1" x14ac:dyDescent="0.3">
      <c r="A8" s="244"/>
      <c r="B8" s="228" t="s">
        <v>217</v>
      </c>
      <c r="C8" s="245"/>
      <c r="D8" s="246"/>
      <c r="E8" s="246"/>
      <c r="F8" s="101"/>
      <c r="G8" s="229"/>
      <c r="H8" s="161"/>
    </row>
    <row r="9" spans="1:10" ht="16.5" customHeight="1" x14ac:dyDescent="0.3">
      <c r="A9" s="103" t="s">
        <v>77</v>
      </c>
      <c r="B9" s="94"/>
      <c r="C9" s="94"/>
      <c r="D9" s="247"/>
      <c r="E9" s="247"/>
      <c r="F9" s="104" t="s">
        <v>78</v>
      </c>
      <c r="G9" s="97"/>
      <c r="H9" s="162"/>
    </row>
    <row r="10" spans="1:10" ht="16.5" customHeight="1" x14ac:dyDescent="0.3">
      <c r="A10" s="106">
        <f>Alapa!C25</f>
        <v>0</v>
      </c>
      <c r="B10" s="107"/>
      <c r="C10" s="107"/>
      <c r="D10" s="248"/>
      <c r="E10" s="248"/>
      <c r="F10" s="108">
        <f>Alapa!C17</f>
        <v>0</v>
      </c>
      <c r="G10" s="230"/>
      <c r="H10" s="163"/>
    </row>
    <row r="11" spans="1:10" ht="24" customHeight="1" x14ac:dyDescent="0.3">
      <c r="A11" s="164"/>
      <c r="B11" s="94"/>
      <c r="C11" s="52"/>
      <c r="D11" s="97"/>
      <c r="E11" s="158"/>
      <c r="F11" s="237"/>
      <c r="G11" s="237"/>
      <c r="H11" s="167"/>
    </row>
    <row r="12" spans="1:10" ht="24" customHeight="1" x14ac:dyDescent="0.3">
      <c r="A12" s="231"/>
      <c r="B12" s="249" t="s">
        <v>218</v>
      </c>
      <c r="C12" s="250"/>
      <c r="D12" s="122"/>
      <c r="E12" s="179"/>
      <c r="F12" s="237"/>
      <c r="G12" s="237"/>
      <c r="H12" s="237"/>
    </row>
    <row r="13" spans="1:10" ht="24" customHeight="1" x14ac:dyDescent="0.3">
      <c r="A13" s="168"/>
      <c r="B13" s="169" t="s">
        <v>219</v>
      </c>
      <c r="C13" s="169"/>
      <c r="D13" s="251" t="s">
        <v>89</v>
      </c>
      <c r="E13" s="252" t="s">
        <v>90</v>
      </c>
      <c r="F13" s="253"/>
      <c r="G13" s="254" t="s">
        <v>91</v>
      </c>
      <c r="H13" s="255"/>
    </row>
    <row r="14" spans="1:10" ht="24" customHeight="1" x14ac:dyDescent="0.3">
      <c r="A14" s="202"/>
      <c r="B14" s="256" t="s">
        <v>220</v>
      </c>
      <c r="C14" s="256"/>
      <c r="D14" s="137">
        <f>IF('HIPA-02'!D15&lt;=500000000,'HIPA-02'!D14,0)</f>
        <v>0</v>
      </c>
      <c r="E14" s="137">
        <f>IF('HIPA-02'!D15&gt;500000000,'HIPA-02'!D14,0)</f>
        <v>0</v>
      </c>
      <c r="F14" s="444"/>
      <c r="G14" s="444"/>
      <c r="H14" s="444"/>
    </row>
    <row r="15" spans="1:10" ht="24" customHeight="1" x14ac:dyDescent="0.3">
      <c r="A15" s="173"/>
      <c r="B15" s="174" t="s">
        <v>221</v>
      </c>
      <c r="C15" s="174"/>
      <c r="D15" s="141">
        <f>'HIPA-00'!C26</f>
        <v>0</v>
      </c>
      <c r="E15" s="141">
        <f>'HIPA-00'!D26</f>
        <v>0</v>
      </c>
      <c r="F15" s="444"/>
      <c r="G15" s="444"/>
      <c r="H15" s="444"/>
    </row>
    <row r="16" spans="1:10" ht="24" customHeight="1" x14ac:dyDescent="0.3">
      <c r="A16" s="173"/>
      <c r="B16" s="174" t="s">
        <v>222</v>
      </c>
      <c r="C16" s="174"/>
      <c r="D16" s="141">
        <f>'HIPA-00'!C30</f>
        <v>0</v>
      </c>
      <c r="E16" s="141">
        <f>'HIPA-00'!D30</f>
        <v>0</v>
      </c>
      <c r="F16" s="444"/>
      <c r="G16" s="444"/>
      <c r="H16" s="444"/>
    </row>
    <row r="17" spans="1:8" ht="41.4" x14ac:dyDescent="0.3">
      <c r="A17" s="173"/>
      <c r="B17" s="174" t="s">
        <v>223</v>
      </c>
      <c r="C17" s="174"/>
      <c r="D17" s="138"/>
      <c r="E17" s="141">
        <f>'HIPA-00'!D27+'HIPA-00'!D31</f>
        <v>0</v>
      </c>
      <c r="F17" s="444"/>
      <c r="G17" s="444"/>
      <c r="H17" s="444"/>
    </row>
    <row r="18" spans="1:8" ht="55.2" x14ac:dyDescent="0.3">
      <c r="A18" s="173"/>
      <c r="B18" s="174" t="s">
        <v>224</v>
      </c>
      <c r="C18" s="174"/>
      <c r="D18" s="138"/>
      <c r="E18" s="141">
        <f>'HIPA-00'!D28</f>
        <v>0</v>
      </c>
      <c r="F18" s="444"/>
      <c r="G18" s="444"/>
      <c r="H18" s="444"/>
    </row>
    <row r="19" spans="1:8" ht="69" x14ac:dyDescent="0.3">
      <c r="A19" s="173"/>
      <c r="B19" s="174" t="s">
        <v>225</v>
      </c>
      <c r="C19" s="174"/>
      <c r="D19" s="138"/>
      <c r="E19" s="141">
        <f>'HIPA-00'!D29</f>
        <v>0</v>
      </c>
      <c r="F19" s="257"/>
      <c r="G19" s="258"/>
      <c r="H19" s="259"/>
    </row>
    <row r="20" spans="1:8" ht="41.4" x14ac:dyDescent="0.3">
      <c r="A20" s="173"/>
      <c r="B20" s="174" t="s">
        <v>226</v>
      </c>
      <c r="C20" s="174"/>
      <c r="D20" s="138"/>
      <c r="E20" s="137">
        <f>H29</f>
        <v>0</v>
      </c>
      <c r="F20" s="444"/>
      <c r="G20" s="444"/>
      <c r="H20" s="444"/>
    </row>
    <row r="21" spans="1:8" ht="41.4" x14ac:dyDescent="0.3">
      <c r="A21" s="195"/>
      <c r="B21" s="196" t="s">
        <v>227</v>
      </c>
      <c r="C21" s="196"/>
      <c r="D21" s="145">
        <f>D15+D16</f>
        <v>0</v>
      </c>
      <c r="E21" s="145">
        <f>E17+E18+E19+E20</f>
        <v>0</v>
      </c>
      <c r="F21" s="445"/>
      <c r="G21" s="445"/>
      <c r="H21" s="445"/>
    </row>
    <row r="22" spans="1:8" ht="24" customHeight="1" x14ac:dyDescent="0.3">
      <c r="A22" s="260"/>
      <c r="B22" s="261"/>
      <c r="C22" s="237"/>
      <c r="D22" s="237"/>
      <c r="E22" s="237"/>
      <c r="F22" s="237"/>
      <c r="G22" s="237"/>
      <c r="H22" s="237"/>
    </row>
    <row r="23" spans="1:8" ht="24" customHeight="1" x14ac:dyDescent="0.3">
      <c r="A23" s="179"/>
      <c r="B23" s="262" t="s">
        <v>228</v>
      </c>
      <c r="C23" s="179"/>
      <c r="D23" s="179"/>
      <c r="E23" s="179"/>
      <c r="F23" s="179"/>
      <c r="G23" s="179"/>
      <c r="H23" s="237"/>
    </row>
    <row r="24" spans="1:8" ht="24" customHeight="1" x14ac:dyDescent="0.3">
      <c r="A24" s="168"/>
      <c r="B24" s="232" t="s">
        <v>229</v>
      </c>
      <c r="C24" s="263" t="s">
        <v>230</v>
      </c>
      <c r="D24" s="263" t="s">
        <v>231</v>
      </c>
      <c r="E24" s="263" t="s">
        <v>232</v>
      </c>
      <c r="F24" s="263" t="s">
        <v>233</v>
      </c>
      <c r="G24" s="264" t="s">
        <v>234</v>
      </c>
      <c r="H24" s="265" t="s">
        <v>235</v>
      </c>
    </row>
    <row r="25" spans="1:8" ht="24" customHeight="1" x14ac:dyDescent="0.3">
      <c r="A25" s="173"/>
      <c r="B25" s="266" t="s">
        <v>236</v>
      </c>
      <c r="C25" s="141">
        <f>IF($E$14&gt;=500000000,500000000,$E$14)</f>
        <v>0</v>
      </c>
      <c r="D25" s="141">
        <f>IF(C25=0,0,C25/$E$14*($E$15+$E$16-$E$17-$E$18-$E$19))</f>
        <v>0</v>
      </c>
      <c r="E25" s="267">
        <f>IF(D25=0,0,ROUND(D25/C25,4))</f>
        <v>0</v>
      </c>
      <c r="F25" s="268">
        <v>1</v>
      </c>
      <c r="G25" s="269">
        <f>C25*F25</f>
        <v>0</v>
      </c>
      <c r="H25" s="270">
        <f>D25</f>
        <v>0</v>
      </c>
    </row>
    <row r="26" spans="1:8" ht="24" customHeight="1" x14ac:dyDescent="0.3">
      <c r="A26" s="173"/>
      <c r="B26" s="174" t="s">
        <v>237</v>
      </c>
      <c r="C26" s="141">
        <f>IF($E$14&gt;=20000000000,19500000000,$E$14-C25)</f>
        <v>0</v>
      </c>
      <c r="D26" s="141">
        <f>IF(C26=0,0,C26/$E$14*($E$15+$E$16-$E$17-$E$18-$E$19))</f>
        <v>0</v>
      </c>
      <c r="E26" s="267">
        <f>IF(D26=0,0,ROUND(D26/C26,4))</f>
        <v>0</v>
      </c>
      <c r="F26" s="268">
        <v>0.85</v>
      </c>
      <c r="G26" s="269">
        <f>C26*F26</f>
        <v>0</v>
      </c>
      <c r="H26" s="270">
        <f>IF(G26&gt;D26,D26,G26)</f>
        <v>0</v>
      </c>
    </row>
    <row r="27" spans="1:8" ht="24" customHeight="1" x14ac:dyDescent="0.3">
      <c r="A27" s="173"/>
      <c r="B27" s="174" t="s">
        <v>238</v>
      </c>
      <c r="C27" s="141">
        <f>IF($E$14&gt;=80000000000,60000000000,$E$14-C25-C26)</f>
        <v>0</v>
      </c>
      <c r="D27" s="141">
        <f>IF(C27=0,0,C27/$E$14*($E$15+$E$16-$E$17-$E$18-$E$19))</f>
        <v>0</v>
      </c>
      <c r="E27" s="267">
        <f>IF(D27=0,0,ROUND(D27/C27,4))</f>
        <v>0</v>
      </c>
      <c r="F27" s="268">
        <v>0.75</v>
      </c>
      <c r="G27" s="269">
        <f>C27*F27</f>
        <v>0</v>
      </c>
      <c r="H27" s="270">
        <f>IF(G27&gt;D27,D27,G27)</f>
        <v>0</v>
      </c>
    </row>
    <row r="28" spans="1:8" ht="24" customHeight="1" x14ac:dyDescent="0.3">
      <c r="A28" s="173"/>
      <c r="B28" s="174" t="s">
        <v>239</v>
      </c>
      <c r="C28" s="141">
        <f>IF($E$14&gt;=80000000000,$E$14-C25-C26-C27,0)</f>
        <v>0</v>
      </c>
      <c r="D28" s="141">
        <f>IF(C28=0,0,C28/$E$14*($E$15+$E$16-$E$17-$E$18-$E$19))</f>
        <v>0</v>
      </c>
      <c r="E28" s="267">
        <f>IF(D28=0,0,ROUND(D28/C28,4))</f>
        <v>0</v>
      </c>
      <c r="F28" s="268">
        <v>0.7</v>
      </c>
      <c r="G28" s="269">
        <f>C28*F28</f>
        <v>0</v>
      </c>
      <c r="H28" s="270">
        <f>IF(G28&gt;D28,D28,G28)</f>
        <v>0</v>
      </c>
    </row>
    <row r="29" spans="1:8" ht="24" customHeight="1" x14ac:dyDescent="0.3">
      <c r="A29" s="195"/>
      <c r="B29" s="271" t="s">
        <v>240</v>
      </c>
      <c r="C29" s="145">
        <f>SUM(C25:C28)</f>
        <v>0</v>
      </c>
      <c r="D29" s="145">
        <f>SUM(D25:D28)</f>
        <v>0</v>
      </c>
      <c r="E29" s="272"/>
      <c r="F29" s="273"/>
      <c r="G29" s="274"/>
      <c r="H29" s="223">
        <f>SUM(H25:H28)</f>
        <v>0</v>
      </c>
    </row>
  </sheetData>
  <mergeCells count="7">
    <mergeCell ref="F20:H20"/>
    <mergeCell ref="F21:H21"/>
    <mergeCell ref="F14:H14"/>
    <mergeCell ref="F15:H15"/>
    <mergeCell ref="F16:H16"/>
    <mergeCell ref="F17:H17"/>
    <mergeCell ref="F18:H18"/>
  </mergeCells>
  <hyperlinks>
    <hyperlink ref="I1" location="Tartalom!A1" display="TARTALOM" xr:uid="{00000000-0004-0000-0500-000000000000}"/>
    <hyperlink ref="I7" location="Tartalom!A23" display="TARTALOM" xr:uid="{00000000-0004-0000-0500-000001000000}"/>
  </hyperlinks>
  <pageMargins left="0.74791666666666701" right="0.74791666666666701" top="0.51180555555555596" bottom="0.98402777777777795" header="0.511811023622047" footer="0.51180555555555596"/>
  <pageSetup paperSize="9" fitToHeight="2" orientation="landscape" horizontalDpi="300" verticalDpi="300"/>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J38"/>
  <sheetViews>
    <sheetView showGridLines="0" zoomScaleNormal="100" workbookViewId="0"/>
  </sheetViews>
  <sheetFormatPr defaultColWidth="8.88671875" defaultRowHeight="13.8" x14ac:dyDescent="0.3"/>
  <cols>
    <col min="1" max="1" width="4.88671875" style="74" customWidth="1"/>
    <col min="2" max="2" width="61.6640625" style="74" customWidth="1"/>
    <col min="3" max="3" width="14.44140625" style="74" customWidth="1"/>
    <col min="4" max="4" width="14.33203125" style="74" customWidth="1"/>
    <col min="5" max="5" width="28.109375" style="74" customWidth="1"/>
    <col min="6" max="6" width="10.5546875" style="74" customWidth="1"/>
    <col min="7" max="10" width="8.88671875" style="74"/>
    <col min="11" max="11" width="5.5546875" style="74" customWidth="1"/>
    <col min="12" max="12" width="6.109375" style="74" customWidth="1"/>
    <col min="13" max="1024" width="8.88671875" style="74"/>
  </cols>
  <sheetData>
    <row r="1" spans="1:27" ht="16.5" customHeight="1" x14ac:dyDescent="0.3">
      <c r="A1" s="75" t="s">
        <v>59</v>
      </c>
      <c r="B1" s="76"/>
      <c r="C1" s="75"/>
      <c r="D1" s="75"/>
      <c r="E1" s="151"/>
      <c r="F1" s="152" t="s">
        <v>70</v>
      </c>
    </row>
    <row r="2" spans="1:27" ht="16.5" customHeight="1" x14ac:dyDescent="0.3">
      <c r="A2" s="79"/>
      <c r="B2" s="79"/>
      <c r="C2" s="79"/>
      <c r="D2" s="79"/>
      <c r="E2" s="79"/>
      <c r="F2" s="80" t="s">
        <v>72</v>
      </c>
      <c r="N2" s="74" t="str">
        <f>'HIPA-05'!D17</f>
        <v>Adózó összesen</v>
      </c>
      <c r="O2" s="74">
        <f>'HIPA-05'!E17</f>
        <v>0</v>
      </c>
      <c r="P2" s="74">
        <f>'HIPA-05'!F17</f>
        <v>0</v>
      </c>
      <c r="Q2" s="74">
        <f>'HIPA-05'!G17</f>
        <v>0</v>
      </c>
      <c r="R2" s="74">
        <f>'HIPA-05'!H17</f>
        <v>0</v>
      </c>
      <c r="S2" s="74">
        <f>'HIPA-05'!I17</f>
        <v>0</v>
      </c>
      <c r="T2" s="74">
        <f>'HIPA-05'!J17</f>
        <v>0</v>
      </c>
      <c r="U2" s="74">
        <f>'HIPA-05'!K17</f>
        <v>0</v>
      </c>
      <c r="V2" s="74">
        <f>'HIPA-05'!L17</f>
        <v>0</v>
      </c>
      <c r="W2" s="74">
        <f>'HIPA-05'!M17</f>
        <v>0</v>
      </c>
      <c r="X2" s="74">
        <f>'HIPA-05'!N17</f>
        <v>0</v>
      </c>
      <c r="AA2" s="74" t="s">
        <v>241</v>
      </c>
    </row>
    <row r="3" spans="1:27" ht="16.5" customHeight="1" x14ac:dyDescent="0.3">
      <c r="A3" s="75" t="s">
        <v>74</v>
      </c>
      <c r="B3" s="75"/>
      <c r="C3" s="79"/>
      <c r="D3" s="79"/>
      <c r="E3" s="79"/>
      <c r="F3" s="81"/>
    </row>
    <row r="4" spans="1:27" ht="16.5" customHeight="1" x14ac:dyDescent="0.3">
      <c r="A4" s="87" t="str">
        <f>CONCATENATE("Ügyfél:   ",Alapa!$C$17)</f>
        <v xml:space="preserve">Ügyfél:   </v>
      </c>
      <c r="B4" s="87"/>
      <c r="C4" s="154" t="str">
        <f>"Dátum:"</f>
        <v>Dátum:</v>
      </c>
      <c r="D4" s="86"/>
      <c r="E4" s="155"/>
    </row>
    <row r="5" spans="1:27" ht="16.5" customHeight="1" x14ac:dyDescent="0.3">
      <c r="A5" s="87" t="str">
        <f>CONCATENATE("Fordulónap: ",Alapa!$C$12)</f>
        <v xml:space="preserve">Fordulónap: </v>
      </c>
      <c r="B5" s="87"/>
      <c r="C5" s="95" t="str">
        <f>"Készítette:"</f>
        <v>Készítette:</v>
      </c>
      <c r="D5" s="91" t="e">
        <f>VLOOKUP(G5,Alapa!$G$2:$H$22,2)</f>
        <v>#N/A</v>
      </c>
      <c r="E5" s="156"/>
      <c r="F5" s="92" t="s">
        <v>4</v>
      </c>
      <c r="G5" s="93">
        <v>1</v>
      </c>
    </row>
    <row r="6" spans="1:27" ht="16.5" customHeight="1" x14ac:dyDescent="0.3">
      <c r="A6" s="94"/>
      <c r="B6" s="94"/>
      <c r="C6" s="95" t="s">
        <v>16</v>
      </c>
      <c r="D6" s="242" t="str">
        <f>IF(Alapa!$H$2=0," ",Alapa!$H$2)</f>
        <v xml:space="preserve"> </v>
      </c>
      <c r="E6" s="156"/>
    </row>
    <row r="7" spans="1:27" ht="14.4" x14ac:dyDescent="0.3">
      <c r="A7" s="96" t="s">
        <v>75</v>
      </c>
      <c r="B7" s="94"/>
      <c r="C7" s="52"/>
      <c r="D7" s="97"/>
      <c r="E7" s="158"/>
      <c r="F7" s="226"/>
    </row>
    <row r="8" spans="1:27" ht="23.4" x14ac:dyDescent="0.3">
      <c r="A8" s="244" t="s">
        <v>242</v>
      </c>
      <c r="B8" s="160" t="s">
        <v>243</v>
      </c>
      <c r="C8" s="101"/>
      <c r="D8" s="229"/>
      <c r="E8" s="161"/>
    </row>
    <row r="9" spans="1:27" ht="14.4" x14ac:dyDescent="0.3">
      <c r="A9" s="103" t="s">
        <v>77</v>
      </c>
      <c r="B9" s="94"/>
      <c r="C9" s="104" t="s">
        <v>78</v>
      </c>
      <c r="D9" s="97"/>
      <c r="E9" s="162"/>
    </row>
    <row r="10" spans="1:27" ht="14.4" x14ac:dyDescent="0.3">
      <c r="A10" s="106">
        <f>Alapa!C25</f>
        <v>0</v>
      </c>
      <c r="B10" s="107"/>
      <c r="C10" s="108">
        <f>Alapa!C17</f>
        <v>0</v>
      </c>
      <c r="D10" s="230"/>
      <c r="E10" s="163"/>
      <c r="G10" s="275" t="s">
        <v>244</v>
      </c>
    </row>
    <row r="11" spans="1:27" ht="16.5" customHeight="1" x14ac:dyDescent="0.3">
      <c r="A11" s="164"/>
      <c r="B11" s="94"/>
      <c r="C11" s="446" t="s">
        <v>245</v>
      </c>
      <c r="D11" s="446"/>
      <c r="E11" s="446"/>
      <c r="F11" s="275"/>
      <c r="G11" s="275"/>
    </row>
    <row r="12" spans="1:27" ht="59.25" customHeight="1" x14ac:dyDescent="0.3">
      <c r="A12" s="94"/>
      <c r="B12" s="276" t="s">
        <v>246</v>
      </c>
      <c r="C12" s="446"/>
      <c r="D12" s="446"/>
      <c r="E12" s="446"/>
      <c r="F12" s="277"/>
    </row>
    <row r="13" spans="1:27" ht="29.25" customHeight="1" x14ac:dyDescent="0.3">
      <c r="A13" s="168"/>
      <c r="B13" s="169" t="s">
        <v>247</v>
      </c>
      <c r="C13" s="278" t="s">
        <v>121</v>
      </c>
      <c r="D13" s="171" t="s">
        <v>248</v>
      </c>
      <c r="E13" s="172" t="s">
        <v>91</v>
      </c>
      <c r="F13" s="279" t="s">
        <v>249</v>
      </c>
      <c r="J13" s="277" t="s">
        <v>60</v>
      </c>
      <c r="K13" s="74" t="s">
        <v>250</v>
      </c>
    </row>
    <row r="14" spans="1:27" ht="15" customHeight="1" x14ac:dyDescent="0.3">
      <c r="A14" s="173"/>
      <c r="B14" s="280" t="s">
        <v>251</v>
      </c>
      <c r="C14" s="187" t="s">
        <v>252</v>
      </c>
      <c r="D14" s="281"/>
      <c r="E14" s="177"/>
      <c r="K14" s="74" t="s">
        <v>253</v>
      </c>
      <c r="L14" s="74" t="s">
        <v>254</v>
      </c>
    </row>
    <row r="15" spans="1:27" ht="15" customHeight="1" x14ac:dyDescent="0.3">
      <c r="A15" s="173"/>
      <c r="B15" s="280" t="s">
        <v>255</v>
      </c>
      <c r="C15" s="187" t="s">
        <v>256</v>
      </c>
      <c r="D15" s="281"/>
      <c r="E15" s="177"/>
      <c r="K15" s="74" t="s">
        <v>257</v>
      </c>
      <c r="L15" s="74" t="s">
        <v>258</v>
      </c>
    </row>
    <row r="16" spans="1:27" ht="15" customHeight="1" x14ac:dyDescent="0.3">
      <c r="A16" s="173"/>
      <c r="B16" s="280" t="s">
        <v>259</v>
      </c>
      <c r="C16" s="187" t="s">
        <v>260</v>
      </c>
      <c r="D16" s="281"/>
      <c r="E16" s="177"/>
      <c r="K16" s="74" t="s">
        <v>261</v>
      </c>
      <c r="L16" s="74" t="s">
        <v>262</v>
      </c>
    </row>
    <row r="17" spans="1:12" ht="15" customHeight="1" x14ac:dyDescent="0.3">
      <c r="A17" s="173"/>
      <c r="B17" s="280" t="s">
        <v>263</v>
      </c>
      <c r="C17" s="181"/>
      <c r="D17" s="282"/>
      <c r="E17" s="283"/>
      <c r="K17" s="74" t="s">
        <v>264</v>
      </c>
      <c r="L17" s="74" t="s">
        <v>265</v>
      </c>
    </row>
    <row r="18" spans="1:12" ht="15" customHeight="1" x14ac:dyDescent="0.3">
      <c r="A18" s="173"/>
      <c r="B18" s="280" t="s">
        <v>266</v>
      </c>
      <c r="C18" s="181"/>
      <c r="D18" s="282"/>
      <c r="E18" s="283"/>
      <c r="K18" s="74" t="s">
        <v>267</v>
      </c>
      <c r="L18" s="74" t="s">
        <v>268</v>
      </c>
    </row>
    <row r="19" spans="1:12" ht="15" customHeight="1" x14ac:dyDescent="0.3">
      <c r="A19" s="173"/>
      <c r="B19" s="280" t="s">
        <v>269</v>
      </c>
      <c r="C19" s="181"/>
      <c r="D19" s="282"/>
      <c r="E19" s="283"/>
      <c r="K19" s="74" t="s">
        <v>270</v>
      </c>
      <c r="L19" s="74" t="s">
        <v>271</v>
      </c>
    </row>
    <row r="20" spans="1:12" ht="15" customHeight="1" x14ac:dyDescent="0.3">
      <c r="A20" s="195"/>
      <c r="B20" s="284" t="s">
        <v>272</v>
      </c>
      <c r="C20" s="197"/>
      <c r="D20" s="285"/>
      <c r="E20" s="286"/>
      <c r="K20" s="74" t="s">
        <v>273</v>
      </c>
      <c r="L20" s="74" t="s">
        <v>274</v>
      </c>
    </row>
    <row r="21" spans="1:12" ht="29.25" customHeight="1" x14ac:dyDescent="0.3">
      <c r="A21" s="94"/>
      <c r="B21" s="276"/>
      <c r="C21" s="52"/>
      <c r="D21" s="97"/>
      <c r="E21" s="158"/>
      <c r="K21" s="74" t="s">
        <v>275</v>
      </c>
      <c r="L21" s="74" t="s">
        <v>276</v>
      </c>
    </row>
    <row r="22" spans="1:12" ht="25.5" customHeight="1" x14ac:dyDescent="0.3">
      <c r="A22" s="168"/>
      <c r="B22" s="169" t="s">
        <v>277</v>
      </c>
      <c r="C22" s="171"/>
      <c r="D22" s="171" t="s">
        <v>278</v>
      </c>
      <c r="E22" s="172" t="s">
        <v>91</v>
      </c>
      <c r="K22" s="74" t="s">
        <v>279</v>
      </c>
      <c r="L22" s="74" t="s">
        <v>280</v>
      </c>
    </row>
    <row r="23" spans="1:12" ht="27.6" x14ac:dyDescent="0.3">
      <c r="A23" s="173"/>
      <c r="B23" s="174" t="s">
        <v>281</v>
      </c>
      <c r="C23" s="287" t="s">
        <v>282</v>
      </c>
      <c r="D23" s="176">
        <f>'HIPA-05'!D23</f>
        <v>0</v>
      </c>
      <c r="E23" s="177"/>
    </row>
    <row r="24" spans="1:12" ht="41.4" x14ac:dyDescent="0.3">
      <c r="A24" s="173"/>
      <c r="B24" s="174" t="s">
        <v>283</v>
      </c>
      <c r="C24" s="287" t="s">
        <v>284</v>
      </c>
      <c r="D24" s="176">
        <f>IF(D23=0,0,HLOOKUP($C$13,'HIPA-05'!$D$17:$N$33,'HIPA-05'!A23,FALSE()))</f>
        <v>0</v>
      </c>
      <c r="E24" s="177"/>
    </row>
    <row r="25" spans="1:12" ht="27.6" x14ac:dyDescent="0.3">
      <c r="A25" s="173"/>
      <c r="B25" s="174" t="s">
        <v>285</v>
      </c>
      <c r="C25" s="287" t="s">
        <v>286</v>
      </c>
      <c r="D25" s="176">
        <f>'HIPA-05'!D33</f>
        <v>0</v>
      </c>
      <c r="E25" s="177"/>
    </row>
    <row r="26" spans="1:12" ht="27.6" x14ac:dyDescent="0.3">
      <c r="A26" s="173"/>
      <c r="B26" s="174" t="s">
        <v>287</v>
      </c>
      <c r="C26" s="287" t="s">
        <v>288</v>
      </c>
      <c r="D26" s="176">
        <f>IF(D25=0,0,HLOOKUP($C$13,'HIPA-05'!$D$17:$N$33,'HIPA-05'!A33,FALSE()))</f>
        <v>0</v>
      </c>
      <c r="E26" s="177"/>
    </row>
    <row r="27" spans="1:12" ht="41.4" x14ac:dyDescent="0.3">
      <c r="A27" s="173"/>
      <c r="B27" s="174" t="s">
        <v>289</v>
      </c>
      <c r="C27" s="288" t="s">
        <v>290</v>
      </c>
      <c r="D27" s="289"/>
      <c r="E27" s="290"/>
    </row>
    <row r="28" spans="1:12" ht="55.2" x14ac:dyDescent="0.3">
      <c r="A28" s="173"/>
      <c r="B28" s="174" t="s">
        <v>291</v>
      </c>
      <c r="C28" s="288" t="s">
        <v>290</v>
      </c>
      <c r="D28" s="289"/>
      <c r="E28" s="290"/>
    </row>
    <row r="29" spans="1:12" ht="41.4" x14ac:dyDescent="0.3">
      <c r="A29" s="173"/>
      <c r="B29" s="174" t="s">
        <v>292</v>
      </c>
      <c r="C29" s="288" t="s">
        <v>293</v>
      </c>
      <c r="D29" s="289"/>
      <c r="E29" s="290"/>
    </row>
    <row r="30" spans="1:12" ht="41.4" x14ac:dyDescent="0.3">
      <c r="A30" s="173"/>
      <c r="B30" s="174" t="s">
        <v>294</v>
      </c>
      <c r="C30" s="288" t="s">
        <v>295</v>
      </c>
      <c r="D30" s="289"/>
      <c r="E30" s="290"/>
    </row>
    <row r="31" spans="1:12" ht="55.2" x14ac:dyDescent="0.3">
      <c r="A31" s="173"/>
      <c r="B31" s="174" t="s">
        <v>296</v>
      </c>
      <c r="C31" s="288" t="s">
        <v>290</v>
      </c>
      <c r="D31" s="289"/>
      <c r="E31" s="290"/>
    </row>
    <row r="32" spans="1:12" ht="27.6" x14ac:dyDescent="0.3">
      <c r="A32" s="173"/>
      <c r="B32" s="174" t="s">
        <v>297</v>
      </c>
      <c r="C32" s="288" t="s">
        <v>290</v>
      </c>
      <c r="D32" s="289"/>
      <c r="E32" s="290"/>
    </row>
    <row r="33" spans="1:6" ht="27.6" x14ac:dyDescent="0.3">
      <c r="A33" s="173"/>
      <c r="B33" s="174" t="s">
        <v>298</v>
      </c>
      <c r="C33" s="288" t="s">
        <v>299</v>
      </c>
      <c r="D33" s="289"/>
      <c r="E33" s="290"/>
    </row>
    <row r="34" spans="1:6" ht="27.6" x14ac:dyDescent="0.3">
      <c r="A34" s="173"/>
      <c r="B34" s="174" t="s">
        <v>300</v>
      </c>
      <c r="C34" s="288" t="s">
        <v>299</v>
      </c>
      <c r="D34" s="289"/>
      <c r="E34" s="290"/>
    </row>
    <row r="35" spans="1:6" ht="27.6" x14ac:dyDescent="0.3">
      <c r="A35" s="173"/>
      <c r="B35" s="174" t="s">
        <v>301</v>
      </c>
      <c r="C35" s="288" t="s">
        <v>299</v>
      </c>
      <c r="D35" s="289"/>
      <c r="E35" s="290"/>
    </row>
    <row r="36" spans="1:6" ht="27.6" x14ac:dyDescent="0.3">
      <c r="A36" s="173"/>
      <c r="B36" s="174" t="s">
        <v>302</v>
      </c>
      <c r="C36" s="288" t="s">
        <v>299</v>
      </c>
      <c r="D36" s="289"/>
      <c r="E36" s="290"/>
    </row>
    <row r="37" spans="1:6" ht="27.6" x14ac:dyDescent="0.3">
      <c r="A37" s="173"/>
      <c r="B37" s="174" t="s">
        <v>303</v>
      </c>
      <c r="C37" s="288" t="s">
        <v>299</v>
      </c>
      <c r="D37" s="289"/>
      <c r="E37" s="290"/>
    </row>
    <row r="38" spans="1:6" ht="27.6" x14ac:dyDescent="0.3">
      <c r="A38" s="195"/>
      <c r="B38" s="196" t="s">
        <v>304</v>
      </c>
      <c r="C38" s="291" t="s">
        <v>299</v>
      </c>
      <c r="D38" s="292"/>
      <c r="E38" s="293"/>
      <c r="F38" s="148" t="s">
        <v>305</v>
      </c>
    </row>
  </sheetData>
  <mergeCells count="1">
    <mergeCell ref="C11:E12"/>
  </mergeCells>
  <dataValidations count="2">
    <dataValidation type="list" allowBlank="1" showInputMessage="1" showErrorMessage="1" sqref="C13" xr:uid="{00000000-0002-0000-0600-000000000000}">
      <formula1>$N$2:$X$2</formula1>
      <formula2>0</formula2>
    </dataValidation>
    <dataValidation type="list" allowBlank="1" showInputMessage="1" showErrorMessage="1" sqref="D14:D16" xr:uid="{00000000-0002-0000-0600-000001000000}">
      <formula1>$Z$2:$AA$2</formula1>
      <formula2>0</formula2>
    </dataValidation>
  </dataValidations>
  <hyperlinks>
    <hyperlink ref="F1" location="Tartalom!A1" display="TARTALOM" xr:uid="{00000000-0004-0000-0600-000000000000}"/>
    <hyperlink ref="J13" location="'HIPA-05'!E39" display="HIPA-05" xr:uid="{00000000-0004-0000-0600-000001000000}"/>
    <hyperlink ref="C14" location="'HIPA-05'!A18" display="HIPA-05'!A18" xr:uid="{00000000-0004-0000-0600-000002000000}"/>
    <hyperlink ref="C15" location="'HIPA-05'!A25" display="HIPA-05'!A25" xr:uid="{00000000-0004-0000-0600-000003000000}"/>
    <hyperlink ref="C16" location="'HIPA-05'!A35" display="HIPA-05'!A35" xr:uid="{00000000-0004-0000-0600-000004000000}"/>
    <hyperlink ref="C23" location="'HIPA-05'!D23" display="HIPA-05'!D23" xr:uid="{00000000-0004-0000-0600-000005000000}"/>
    <hyperlink ref="C24" location="'HIPA-05'!B23" display="HIPA-05'!B23" xr:uid="{00000000-0004-0000-0600-000006000000}"/>
    <hyperlink ref="C25" location="'HIPA-05'!D33" display="HIPA-05'!D33" xr:uid="{00000000-0004-0000-0600-000007000000}"/>
    <hyperlink ref="C26" location="'HIPA-05'!B33" display="HIPA-05'!B33" xr:uid="{00000000-0004-0000-0600-000008000000}"/>
    <hyperlink ref="F38" location="'HIPA-05'!E16" display="Következő munkalap HIPA-05" xr:uid="{00000000-0004-0000-0600-000009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J70"/>
  <sheetViews>
    <sheetView showGridLines="0" zoomScale="90" zoomScaleNormal="90" workbookViewId="0"/>
  </sheetViews>
  <sheetFormatPr defaultColWidth="8.88671875" defaultRowHeight="13.8" x14ac:dyDescent="0.3"/>
  <cols>
    <col min="1" max="1" width="5.5546875" style="74" customWidth="1"/>
    <col min="2" max="2" width="55.88671875" style="74" customWidth="1"/>
    <col min="3" max="3" width="14.5546875" style="74" customWidth="1"/>
    <col min="4" max="4" width="21.5546875" style="74" customWidth="1"/>
    <col min="5" max="14" width="15.44140625" style="74" customWidth="1"/>
    <col min="15" max="18" width="14.33203125" style="74" customWidth="1"/>
    <col min="19" max="1024" width="8.88671875" style="74"/>
  </cols>
  <sheetData>
    <row r="1" spans="1:22" ht="16.5" customHeight="1" x14ac:dyDescent="0.3">
      <c r="A1" s="75" t="s">
        <v>60</v>
      </c>
      <c r="B1" s="76"/>
      <c r="C1" s="76"/>
      <c r="D1" s="76"/>
      <c r="E1" s="75"/>
      <c r="F1" s="75"/>
      <c r="G1" s="75"/>
      <c r="H1" s="75"/>
      <c r="I1" s="75"/>
      <c r="J1" s="75"/>
      <c r="K1" s="75"/>
      <c r="L1" s="75"/>
      <c r="M1" s="75"/>
      <c r="N1" s="75"/>
      <c r="O1" s="152" t="s">
        <v>70</v>
      </c>
      <c r="Q1" s="294"/>
    </row>
    <row r="2" spans="1:22" ht="16.5" customHeight="1" x14ac:dyDescent="0.3">
      <c r="A2" s="79"/>
      <c r="B2" s="79"/>
      <c r="C2" s="79"/>
      <c r="D2" s="79"/>
      <c r="E2" s="79"/>
      <c r="F2" s="79"/>
      <c r="G2" s="79"/>
      <c r="H2" s="79"/>
      <c r="I2" s="79"/>
      <c r="J2" s="79"/>
      <c r="K2" s="79"/>
      <c r="L2" s="79"/>
      <c r="M2" s="79"/>
      <c r="N2" s="79"/>
      <c r="O2" s="80" t="s">
        <v>72</v>
      </c>
      <c r="Q2" s="81"/>
      <c r="S2" s="74" t="s">
        <v>71</v>
      </c>
      <c r="T2" s="74" t="s">
        <v>73</v>
      </c>
      <c r="V2" s="153">
        <f>'HIPA-01'!AA2</f>
        <v>0</v>
      </c>
    </row>
    <row r="3" spans="1:22" ht="16.5" customHeight="1" x14ac:dyDescent="0.3">
      <c r="A3" s="75" t="s">
        <v>74</v>
      </c>
      <c r="B3" s="75"/>
      <c r="C3" s="75"/>
      <c r="D3" s="75"/>
      <c r="E3" s="79"/>
      <c r="F3" s="79"/>
      <c r="G3" s="79"/>
      <c r="H3" s="79"/>
      <c r="I3" s="79"/>
      <c r="J3" s="79"/>
      <c r="K3" s="79"/>
      <c r="L3" s="79"/>
      <c r="M3" s="79"/>
      <c r="N3" s="79"/>
      <c r="Q3" s="81"/>
    </row>
    <row r="4" spans="1:22" ht="16.5" customHeight="1" x14ac:dyDescent="0.3">
      <c r="A4" s="82" t="str">
        <f>CONCATENATE("Ügyfél:   ",Alapa!$C$17)</f>
        <v xml:space="preserve">Ügyfél:   </v>
      </c>
      <c r="B4" s="83"/>
      <c r="C4" s="83"/>
      <c r="D4" s="83"/>
      <c r="E4" s="85"/>
      <c r="F4" s="88"/>
      <c r="G4" s="88"/>
      <c r="H4" s="88"/>
      <c r="I4" s="88"/>
      <c r="J4" s="154" t="str">
        <f>"Dátum:"</f>
        <v>Dátum:</v>
      </c>
      <c r="K4" s="86"/>
      <c r="L4" s="88"/>
      <c r="M4" s="88"/>
      <c r="N4" s="88"/>
    </row>
    <row r="5" spans="1:22" ht="16.5" customHeight="1" x14ac:dyDescent="0.3">
      <c r="A5" s="87" t="str">
        <f>CONCATENATE("Fordulónap: ",Alapa!$C$12)</f>
        <v xml:space="preserve">Fordulónap: </v>
      </c>
      <c r="B5" s="88"/>
      <c r="C5" s="88"/>
      <c r="D5" s="88"/>
      <c r="E5" s="90"/>
      <c r="F5" s="91"/>
      <c r="G5" s="91"/>
      <c r="H5" s="91"/>
      <c r="I5" s="91"/>
      <c r="J5" s="95" t="str">
        <f>"Készítette:"</f>
        <v>Készítette:</v>
      </c>
      <c r="K5" s="91" t="e">
        <f>VLOOKUP(P5,Alapa!$G$2:$H$22,2)</f>
        <v>#N/A</v>
      </c>
      <c r="L5" s="91"/>
      <c r="M5" s="91"/>
      <c r="N5" s="91"/>
      <c r="O5" s="92" t="s">
        <v>4</v>
      </c>
      <c r="P5" s="93">
        <v>1</v>
      </c>
    </row>
    <row r="6" spans="1:22" ht="16.5" customHeight="1" x14ac:dyDescent="0.3">
      <c r="A6" s="94"/>
      <c r="B6" s="94"/>
      <c r="C6" s="94"/>
      <c r="D6" s="94"/>
      <c r="E6" s="295"/>
      <c r="F6" s="83"/>
      <c r="G6" s="83"/>
      <c r="H6" s="83"/>
      <c r="I6" s="83"/>
      <c r="J6" s="95" t="s">
        <v>16</v>
      </c>
      <c r="K6" s="88" t="str">
        <f>IF(Alapa!$H$2=0," ",Alapa!$H$2)</f>
        <v xml:space="preserve"> </v>
      </c>
      <c r="L6" s="88"/>
      <c r="M6" s="88"/>
      <c r="N6" s="88"/>
    </row>
    <row r="7" spans="1:22" ht="16.5" customHeight="1" x14ac:dyDescent="0.3">
      <c r="A7" s="96" t="s">
        <v>75</v>
      </c>
      <c r="B7" s="94"/>
      <c r="C7" s="94"/>
      <c r="D7" s="94"/>
      <c r="E7" s="52"/>
      <c r="F7" s="97"/>
      <c r="G7" s="97"/>
      <c r="H7" s="97"/>
      <c r="I7" s="97"/>
      <c r="J7" s="97"/>
      <c r="K7" s="97"/>
      <c r="L7" s="97"/>
      <c r="M7" s="97"/>
      <c r="N7" s="97"/>
    </row>
    <row r="8" spans="1:22" ht="16.5" customHeight="1" x14ac:dyDescent="0.3">
      <c r="A8" s="98"/>
      <c r="B8" s="99" t="s">
        <v>76</v>
      </c>
      <c r="C8" s="99"/>
      <c r="D8" s="100"/>
      <c r="E8" s="101"/>
      <c r="F8" s="229"/>
      <c r="G8" s="229"/>
      <c r="H8" s="229"/>
      <c r="I8" s="229"/>
      <c r="J8" s="229"/>
      <c r="K8" s="229"/>
      <c r="L8" s="229"/>
      <c r="M8" s="229"/>
      <c r="N8" s="161"/>
      <c r="O8" s="277"/>
    </row>
    <row r="9" spans="1:22" ht="16.5" customHeight="1" x14ac:dyDescent="0.3">
      <c r="A9" s="103" t="s">
        <v>77</v>
      </c>
      <c r="B9" s="94"/>
      <c r="C9" s="94"/>
      <c r="D9" s="94"/>
      <c r="E9" s="104" t="s">
        <v>78</v>
      </c>
      <c r="F9" s="97"/>
      <c r="G9" s="97"/>
      <c r="H9" s="97"/>
      <c r="I9" s="97"/>
      <c r="J9" s="97"/>
      <c r="K9" s="97"/>
      <c r="L9" s="97"/>
      <c r="M9" s="97"/>
      <c r="N9" s="162"/>
    </row>
    <row r="10" spans="1:22" ht="16.5" customHeight="1" x14ac:dyDescent="0.3">
      <c r="A10" s="108">
        <f>Alapa!C25</f>
        <v>0</v>
      </c>
      <c r="B10" s="107"/>
      <c r="C10" s="107"/>
      <c r="D10" s="107"/>
      <c r="E10" s="108">
        <f>Alapa!C17</f>
        <v>0</v>
      </c>
      <c r="F10" s="230"/>
      <c r="G10" s="230"/>
      <c r="H10" s="230"/>
      <c r="I10" s="230"/>
      <c r="J10" s="230"/>
      <c r="K10" s="230"/>
      <c r="L10" s="230"/>
      <c r="M10" s="230"/>
      <c r="N10" s="163"/>
    </row>
    <row r="11" spans="1:22" x14ac:dyDescent="0.3">
      <c r="A11" s="296"/>
      <c r="B11" s="94"/>
      <c r="C11" s="94"/>
      <c r="D11" s="94"/>
      <c r="E11" s="52"/>
      <c r="F11" s="52"/>
      <c r="G11" s="52"/>
      <c r="H11" s="52"/>
      <c r="I11" s="52"/>
      <c r="J11" s="52"/>
      <c r="K11" s="52"/>
      <c r="L11" s="52"/>
      <c r="M11" s="52"/>
      <c r="N11" s="297"/>
    </row>
    <row r="12" spans="1:22" hidden="1" x14ac:dyDescent="0.3">
      <c r="A12" s="94"/>
      <c r="B12" s="94"/>
      <c r="C12" s="94"/>
      <c r="D12" s="94"/>
      <c r="E12" s="52"/>
      <c r="F12" s="52"/>
      <c r="G12" s="52"/>
      <c r="H12" s="52"/>
      <c r="I12" s="52"/>
      <c r="J12" s="52"/>
      <c r="K12" s="52"/>
      <c r="L12" s="52"/>
      <c r="M12" s="52"/>
      <c r="N12" s="52"/>
    </row>
    <row r="13" spans="1:22" ht="16.5" customHeight="1" x14ac:dyDescent="0.3">
      <c r="A13" s="94"/>
      <c r="B13" s="298" t="s">
        <v>306</v>
      </c>
      <c r="C13" s="299" t="s">
        <v>73</v>
      </c>
      <c r="D13" s="94"/>
      <c r="E13" s="447" t="s">
        <v>307</v>
      </c>
      <c r="F13" s="447"/>
      <c r="G13" s="447"/>
      <c r="H13" s="447"/>
      <c r="I13" s="447"/>
      <c r="J13" s="447"/>
      <c r="K13" s="447"/>
      <c r="L13" s="447"/>
      <c r="M13" s="447"/>
      <c r="N13" s="447"/>
      <c r="O13" s="243"/>
    </row>
    <row r="14" spans="1:22" x14ac:dyDescent="0.3">
      <c r="A14" s="298"/>
      <c r="B14" s="300" t="str">
        <f>IF(C13="IGEN","KITÖLTENDŐ A SZEMÉLYI JELLEGŰ RÁFORDÍTÁSOK ADATAI ÉS A HTV SZERINTI ESZKÖZÉRTÉK ADATOK.","KITÖLTENDŐ A VÁLASZTOTT MÓDSZERNEK MEGFELELŐ ADATOKKAL.")</f>
        <v>KITÖLTENDŐ A VÁLASZTOTT MÓDSZERNEK MEGFELELŐ ADATOKKAL.</v>
      </c>
      <c r="C14" s="301"/>
      <c r="D14" s="122"/>
      <c r="E14" s="447"/>
      <c r="F14" s="447"/>
      <c r="G14" s="447"/>
      <c r="H14" s="447"/>
      <c r="I14" s="447"/>
      <c r="J14" s="447"/>
      <c r="K14" s="447"/>
      <c r="L14" s="447"/>
      <c r="M14" s="447"/>
      <c r="N14" s="447"/>
    </row>
    <row r="15" spans="1:22" x14ac:dyDescent="0.3">
      <c r="A15" s="298"/>
      <c r="B15" s="300"/>
      <c r="C15" s="301"/>
      <c r="D15" s="122"/>
      <c r="E15" s="122"/>
      <c r="F15" s="122"/>
      <c r="G15" s="122"/>
      <c r="H15" s="122"/>
      <c r="I15" s="122" t="s">
        <v>119</v>
      </c>
      <c r="J15" s="122"/>
      <c r="K15" s="122"/>
      <c r="L15" s="122"/>
      <c r="M15" s="122"/>
      <c r="N15" s="122"/>
    </row>
    <row r="16" spans="1:22" ht="25.5" customHeight="1" x14ac:dyDescent="0.3">
      <c r="A16" s="302" t="s">
        <v>308</v>
      </c>
      <c r="B16" s="303" t="str">
        <f>CONCATENATE(E10,"  IPA. MEGOSZTÁS LEVEZETÉSE")</f>
        <v>0  IPA. MEGOSZTÁS LEVEZETÉSE</v>
      </c>
      <c r="C16" s="304"/>
      <c r="D16" s="305"/>
      <c r="E16" s="251" t="s">
        <v>309</v>
      </c>
      <c r="F16" s="251" t="s">
        <v>310</v>
      </c>
      <c r="G16" s="251" t="s">
        <v>311</v>
      </c>
      <c r="H16" s="251" t="s">
        <v>312</v>
      </c>
      <c r="I16" s="251" t="s">
        <v>313</v>
      </c>
      <c r="J16" s="251" t="s">
        <v>314</v>
      </c>
      <c r="K16" s="251" t="s">
        <v>315</v>
      </c>
      <c r="L16" s="251" t="s">
        <v>316</v>
      </c>
      <c r="M16" s="251" t="s">
        <v>317</v>
      </c>
      <c r="N16" s="306" t="s">
        <v>318</v>
      </c>
    </row>
    <row r="17" spans="1:17" ht="21.75" customHeight="1" x14ac:dyDescent="0.3">
      <c r="A17" s="307">
        <v>1</v>
      </c>
      <c r="B17" s="308" t="s">
        <v>319</v>
      </c>
      <c r="C17" s="309"/>
      <c r="D17" s="310" t="s">
        <v>121</v>
      </c>
      <c r="E17" s="311"/>
      <c r="F17" s="311"/>
      <c r="G17" s="311"/>
      <c r="H17" s="311"/>
      <c r="I17" s="311"/>
      <c r="J17" s="311"/>
      <c r="K17" s="311"/>
      <c r="L17" s="311"/>
      <c r="M17" s="311"/>
      <c r="N17" s="312"/>
    </row>
    <row r="18" spans="1:17" ht="21.75" customHeight="1" x14ac:dyDescent="0.3">
      <c r="A18" s="307">
        <v>2</v>
      </c>
      <c r="B18" s="313" t="s">
        <v>320</v>
      </c>
      <c r="C18" s="314"/>
      <c r="D18" s="314"/>
      <c r="E18" s="314"/>
      <c r="F18" s="314"/>
      <c r="G18" s="314"/>
      <c r="H18" s="314"/>
      <c r="I18" s="314"/>
      <c r="J18" s="314"/>
      <c r="K18" s="314"/>
      <c r="L18" s="314"/>
      <c r="M18" s="314"/>
      <c r="N18" s="315"/>
    </row>
    <row r="19" spans="1:17" ht="21.75" customHeight="1" x14ac:dyDescent="0.3">
      <c r="A19" s="307">
        <v>3</v>
      </c>
      <c r="B19" s="316" t="s">
        <v>321</v>
      </c>
      <c r="C19" s="317"/>
      <c r="D19" s="318">
        <f t="shared" ref="D19:D24" si="0">SUM(E19:N19)</f>
        <v>0</v>
      </c>
      <c r="E19" s="319"/>
      <c r="F19" s="319"/>
      <c r="G19" s="319"/>
      <c r="H19" s="319"/>
      <c r="I19" s="319"/>
      <c r="J19" s="319"/>
      <c r="K19" s="319"/>
      <c r="L19" s="319"/>
      <c r="M19" s="319"/>
      <c r="N19" s="320"/>
    </row>
    <row r="20" spans="1:17" ht="21.75" customHeight="1" x14ac:dyDescent="0.3">
      <c r="A20" s="307">
        <v>4</v>
      </c>
      <c r="B20" s="316" t="s">
        <v>322</v>
      </c>
      <c r="C20" s="321"/>
      <c r="D20" s="233">
        <f t="shared" si="0"/>
        <v>0</v>
      </c>
      <c r="E20" s="128"/>
      <c r="F20" s="128"/>
      <c r="G20" s="128"/>
      <c r="H20" s="128"/>
      <c r="I20" s="128"/>
      <c r="J20" s="128"/>
      <c r="K20" s="128"/>
      <c r="L20" s="128"/>
      <c r="M20" s="128"/>
      <c r="N20" s="322"/>
    </row>
    <row r="21" spans="1:17" ht="21.75" customHeight="1" x14ac:dyDescent="0.3">
      <c r="A21" s="307">
        <v>5</v>
      </c>
      <c r="B21" s="316" t="s">
        <v>323</v>
      </c>
      <c r="C21" s="321"/>
      <c r="D21" s="233">
        <f t="shared" si="0"/>
        <v>0</v>
      </c>
      <c r="E21" s="128"/>
      <c r="F21" s="128"/>
      <c r="G21" s="128"/>
      <c r="H21" s="128"/>
      <c r="I21" s="128"/>
      <c r="J21" s="128"/>
      <c r="K21" s="128"/>
      <c r="L21" s="128"/>
      <c r="M21" s="128"/>
      <c r="N21" s="322"/>
    </row>
    <row r="22" spans="1:17" ht="21.75" customHeight="1" x14ac:dyDescent="0.3">
      <c r="A22" s="307">
        <v>6</v>
      </c>
      <c r="B22" s="316" t="s">
        <v>324</v>
      </c>
      <c r="C22" s="323">
        <v>500000</v>
      </c>
      <c r="D22" s="233">
        <f t="shared" si="0"/>
        <v>0</v>
      </c>
      <c r="E22" s="128"/>
      <c r="F22" s="128"/>
      <c r="G22" s="128"/>
      <c r="H22" s="128"/>
      <c r="I22" s="128"/>
      <c r="J22" s="128"/>
      <c r="K22" s="128"/>
      <c r="L22" s="128"/>
      <c r="M22" s="128"/>
      <c r="N22" s="322"/>
    </row>
    <row r="23" spans="1:17" ht="21.75" customHeight="1" x14ac:dyDescent="0.3">
      <c r="A23" s="307">
        <v>7</v>
      </c>
      <c r="B23" s="324" t="s">
        <v>325</v>
      </c>
      <c r="C23" s="321"/>
      <c r="D23" s="233">
        <f t="shared" si="0"/>
        <v>0</v>
      </c>
      <c r="E23" s="137">
        <f t="shared" ref="E23:N23" si="1">SUM(E19:E22)</f>
        <v>0</v>
      </c>
      <c r="F23" s="137">
        <f t="shared" si="1"/>
        <v>0</v>
      </c>
      <c r="G23" s="137">
        <f t="shared" si="1"/>
        <v>0</v>
      </c>
      <c r="H23" s="137">
        <f t="shared" si="1"/>
        <v>0</v>
      </c>
      <c r="I23" s="137">
        <f t="shared" si="1"/>
        <v>0</v>
      </c>
      <c r="J23" s="137">
        <f t="shared" si="1"/>
        <v>0</v>
      </c>
      <c r="K23" s="137">
        <f t="shared" si="1"/>
        <v>0</v>
      </c>
      <c r="L23" s="137">
        <f t="shared" si="1"/>
        <v>0</v>
      </c>
      <c r="M23" s="137">
        <f t="shared" si="1"/>
        <v>0</v>
      </c>
      <c r="N23" s="215">
        <f t="shared" si="1"/>
        <v>0</v>
      </c>
    </row>
    <row r="24" spans="1:17" ht="21.75" customHeight="1" x14ac:dyDescent="0.3">
      <c r="A24" s="307">
        <v>8</v>
      </c>
      <c r="B24" s="308" t="s">
        <v>326</v>
      </c>
      <c r="C24" s="321"/>
      <c r="D24" s="325">
        <f t="shared" si="0"/>
        <v>0</v>
      </c>
      <c r="E24" s="325">
        <f t="shared" ref="E24:N24" si="2">IF(E23=0,0,ROUND(E23/$D$23,8))</f>
        <v>0</v>
      </c>
      <c r="F24" s="325">
        <f t="shared" si="2"/>
        <v>0</v>
      </c>
      <c r="G24" s="325">
        <f t="shared" si="2"/>
        <v>0</v>
      </c>
      <c r="H24" s="325">
        <f t="shared" si="2"/>
        <v>0</v>
      </c>
      <c r="I24" s="325">
        <f t="shared" si="2"/>
        <v>0</v>
      </c>
      <c r="J24" s="325">
        <f t="shared" si="2"/>
        <v>0</v>
      </c>
      <c r="K24" s="325">
        <f t="shared" si="2"/>
        <v>0</v>
      </c>
      <c r="L24" s="325">
        <f t="shared" si="2"/>
        <v>0</v>
      </c>
      <c r="M24" s="325">
        <f t="shared" si="2"/>
        <v>0</v>
      </c>
      <c r="N24" s="326">
        <f t="shared" si="2"/>
        <v>0</v>
      </c>
    </row>
    <row r="25" spans="1:17" ht="46.8" x14ac:dyDescent="0.3">
      <c r="A25" s="307">
        <v>9</v>
      </c>
      <c r="B25" s="313" t="s">
        <v>327</v>
      </c>
      <c r="C25" s="314"/>
      <c r="D25" s="314"/>
      <c r="E25" s="314"/>
      <c r="F25" s="314"/>
      <c r="G25" s="314"/>
      <c r="H25" s="314"/>
      <c r="I25" s="314"/>
      <c r="J25" s="314"/>
      <c r="K25" s="314"/>
      <c r="L25" s="314"/>
      <c r="M25" s="314"/>
      <c r="N25" s="315"/>
    </row>
    <row r="26" spans="1:17" ht="24" customHeight="1" x14ac:dyDescent="0.3">
      <c r="A26" s="307">
        <v>10</v>
      </c>
      <c r="B26" s="316" t="s">
        <v>328</v>
      </c>
      <c r="C26" s="321"/>
      <c r="D26" s="233">
        <f>SUM(E26:N26)</f>
        <v>0</v>
      </c>
      <c r="E26" s="128"/>
      <c r="F26" s="128"/>
      <c r="G26" s="128"/>
      <c r="H26" s="128"/>
      <c r="I26" s="128"/>
      <c r="J26" s="128"/>
      <c r="K26" s="128"/>
      <c r="L26" s="128"/>
      <c r="M26" s="128"/>
      <c r="N26" s="322"/>
      <c r="Q26" s="150"/>
    </row>
    <row r="27" spans="1:17" ht="21.75" customHeight="1" x14ac:dyDescent="0.3">
      <c r="A27" s="307">
        <v>11</v>
      </c>
      <c r="B27" s="316" t="s">
        <v>329</v>
      </c>
      <c r="C27" s="321"/>
      <c r="D27" s="233">
        <f>SUM(E27:N27)</f>
        <v>0</v>
      </c>
      <c r="E27" s="128"/>
      <c r="F27" s="128"/>
      <c r="G27" s="128"/>
      <c r="H27" s="128"/>
      <c r="I27" s="128"/>
      <c r="J27" s="128"/>
      <c r="K27" s="128"/>
      <c r="L27" s="128"/>
      <c r="M27" s="128"/>
      <c r="N27" s="322"/>
      <c r="Q27" s="150"/>
    </row>
    <row r="28" spans="1:17" ht="21.75" customHeight="1" x14ac:dyDescent="0.3">
      <c r="A28" s="307">
        <v>12</v>
      </c>
      <c r="B28" s="316" t="s">
        <v>330</v>
      </c>
      <c r="C28" s="321"/>
      <c r="D28" s="233">
        <f>SUM(E28:N28)</f>
        <v>0</v>
      </c>
      <c r="E28" s="128"/>
      <c r="F28" s="128"/>
      <c r="G28" s="128"/>
      <c r="H28" s="128"/>
      <c r="I28" s="128"/>
      <c r="J28" s="128"/>
      <c r="K28" s="128"/>
      <c r="L28" s="128"/>
      <c r="M28" s="128"/>
      <c r="N28" s="322"/>
      <c r="Q28" s="150"/>
    </row>
    <row r="29" spans="1:17" ht="21.75" customHeight="1" x14ac:dyDescent="0.3">
      <c r="A29" s="307">
        <v>13</v>
      </c>
      <c r="B29" s="316" t="s">
        <v>331</v>
      </c>
      <c r="C29" s="321"/>
      <c r="D29" s="233">
        <f>SUM(E29:N29)</f>
        <v>0</v>
      </c>
      <c r="E29" s="128"/>
      <c r="F29" s="128"/>
      <c r="G29" s="128"/>
      <c r="H29" s="128"/>
      <c r="I29" s="128"/>
      <c r="J29" s="128"/>
      <c r="K29" s="128"/>
      <c r="L29" s="128"/>
      <c r="M29" s="128"/>
      <c r="N29" s="322"/>
      <c r="Q29" s="150"/>
    </row>
    <row r="30" spans="1:17" ht="21.75" customHeight="1" x14ac:dyDescent="0.3">
      <c r="A30" s="307">
        <v>14</v>
      </c>
      <c r="B30" s="327" t="s">
        <v>332</v>
      </c>
      <c r="C30" s="314"/>
      <c r="D30" s="328"/>
      <c r="E30" s="328"/>
      <c r="F30" s="328"/>
      <c r="G30" s="328"/>
      <c r="H30" s="328"/>
      <c r="I30" s="328"/>
      <c r="J30" s="328"/>
      <c r="K30" s="328"/>
      <c r="L30" s="328"/>
      <c r="M30" s="328"/>
      <c r="N30" s="329"/>
      <c r="Q30" s="150"/>
    </row>
    <row r="31" spans="1:17" ht="21.75" customHeight="1" x14ac:dyDescent="0.3">
      <c r="A31" s="307">
        <v>15</v>
      </c>
      <c r="B31" s="316" t="s">
        <v>333</v>
      </c>
      <c r="C31" s="321"/>
      <c r="D31" s="233">
        <f>SUM(E31:N31)</f>
        <v>0</v>
      </c>
      <c r="E31" s="128"/>
      <c r="F31" s="128"/>
      <c r="G31" s="128"/>
      <c r="H31" s="128"/>
      <c r="I31" s="128"/>
      <c r="J31" s="128"/>
      <c r="K31" s="128"/>
      <c r="L31" s="128"/>
      <c r="M31" s="128"/>
      <c r="N31" s="322"/>
      <c r="Q31" s="150"/>
    </row>
    <row r="32" spans="1:17" ht="21.75" customHeight="1" x14ac:dyDescent="0.3">
      <c r="A32" s="307">
        <v>16</v>
      </c>
      <c r="B32" s="316" t="s">
        <v>334</v>
      </c>
      <c r="C32" s="321"/>
      <c r="D32" s="233">
        <f>SUM(E32:N32)</f>
        <v>0</v>
      </c>
      <c r="E32" s="128"/>
      <c r="F32" s="128"/>
      <c r="G32" s="128"/>
      <c r="H32" s="128"/>
      <c r="I32" s="128"/>
      <c r="J32" s="128"/>
      <c r="K32" s="128"/>
      <c r="L32" s="128"/>
      <c r="M32" s="128"/>
      <c r="N32" s="322"/>
      <c r="Q32" s="150"/>
    </row>
    <row r="33" spans="1:17" ht="21.75" customHeight="1" x14ac:dyDescent="0.3">
      <c r="A33" s="307">
        <v>17</v>
      </c>
      <c r="B33" s="324" t="s">
        <v>335</v>
      </c>
      <c r="C33" s="321"/>
      <c r="D33" s="233">
        <f>SUM(E33:N33)</f>
        <v>0</v>
      </c>
      <c r="E33" s="137">
        <f t="shared" ref="E33:N33" si="3">SUM(E26:E32)</f>
        <v>0</v>
      </c>
      <c r="F33" s="137">
        <f t="shared" si="3"/>
        <v>0</v>
      </c>
      <c r="G33" s="137">
        <f t="shared" si="3"/>
        <v>0</v>
      </c>
      <c r="H33" s="137">
        <f t="shared" si="3"/>
        <v>0</v>
      </c>
      <c r="I33" s="137">
        <f t="shared" si="3"/>
        <v>0</v>
      </c>
      <c r="J33" s="137">
        <f t="shared" si="3"/>
        <v>0</v>
      </c>
      <c r="K33" s="137">
        <f t="shared" si="3"/>
        <v>0</v>
      </c>
      <c r="L33" s="137">
        <f t="shared" si="3"/>
        <v>0</v>
      </c>
      <c r="M33" s="137">
        <f t="shared" si="3"/>
        <v>0</v>
      </c>
      <c r="N33" s="215">
        <f t="shared" si="3"/>
        <v>0</v>
      </c>
      <c r="Q33" s="150"/>
    </row>
    <row r="34" spans="1:17" ht="21.75" customHeight="1" x14ac:dyDescent="0.3">
      <c r="A34" s="307">
        <v>18</v>
      </c>
      <c r="B34" s="308" t="s">
        <v>326</v>
      </c>
      <c r="C34" s="321"/>
      <c r="D34" s="325">
        <f>ROUND(SUM(E34:N34),4)</f>
        <v>0</v>
      </c>
      <c r="E34" s="325">
        <f t="shared" ref="E34:N34" si="4">IF(E33=0,0,ROUND(E33/$D$33,8))</f>
        <v>0</v>
      </c>
      <c r="F34" s="325">
        <f t="shared" si="4"/>
        <v>0</v>
      </c>
      <c r="G34" s="325">
        <f t="shared" si="4"/>
        <v>0</v>
      </c>
      <c r="H34" s="325">
        <f t="shared" si="4"/>
        <v>0</v>
      </c>
      <c r="I34" s="325">
        <f t="shared" si="4"/>
        <v>0</v>
      </c>
      <c r="J34" s="325">
        <f t="shared" si="4"/>
        <v>0</v>
      </c>
      <c r="K34" s="325">
        <f t="shared" si="4"/>
        <v>0</v>
      </c>
      <c r="L34" s="325">
        <f t="shared" si="4"/>
        <v>0</v>
      </c>
      <c r="M34" s="325">
        <f t="shared" si="4"/>
        <v>0</v>
      </c>
      <c r="N34" s="326">
        <f t="shared" si="4"/>
        <v>0</v>
      </c>
      <c r="Q34" s="150"/>
    </row>
    <row r="35" spans="1:17" ht="31.2" x14ac:dyDescent="0.3">
      <c r="A35" s="307">
        <v>19</v>
      </c>
      <c r="B35" s="324" t="s">
        <v>336</v>
      </c>
      <c r="C35" s="321"/>
      <c r="D35" s="233">
        <f>SUM(E35:N35)</f>
        <v>0</v>
      </c>
      <c r="E35" s="137">
        <f t="shared" ref="E35:N35" si="5">E33+E23</f>
        <v>0</v>
      </c>
      <c r="F35" s="137">
        <f t="shared" si="5"/>
        <v>0</v>
      </c>
      <c r="G35" s="137">
        <f t="shared" si="5"/>
        <v>0</v>
      </c>
      <c r="H35" s="137">
        <f t="shared" si="5"/>
        <v>0</v>
      </c>
      <c r="I35" s="137">
        <f t="shared" si="5"/>
        <v>0</v>
      </c>
      <c r="J35" s="137">
        <f t="shared" si="5"/>
        <v>0</v>
      </c>
      <c r="K35" s="137">
        <f t="shared" si="5"/>
        <v>0</v>
      </c>
      <c r="L35" s="137">
        <f t="shared" si="5"/>
        <v>0</v>
      </c>
      <c r="M35" s="137">
        <f t="shared" si="5"/>
        <v>0</v>
      </c>
      <c r="N35" s="215">
        <f t="shared" si="5"/>
        <v>0</v>
      </c>
      <c r="Q35" s="150"/>
    </row>
    <row r="36" spans="1:17" ht="21.75" customHeight="1" x14ac:dyDescent="0.3">
      <c r="A36" s="307">
        <v>20</v>
      </c>
      <c r="B36" s="324" t="s">
        <v>337</v>
      </c>
      <c r="C36" s="325">
        <f>IF(D23+D35=0,0,$D$23/$D$35)</f>
        <v>0</v>
      </c>
      <c r="D36" s="233">
        <f>SUM(E36:N36)</f>
        <v>0</v>
      </c>
      <c r="E36" s="137">
        <f t="shared" ref="E36:N36" si="6">$C$38*$C$36*E24</f>
        <v>0</v>
      </c>
      <c r="F36" s="137">
        <f t="shared" si="6"/>
        <v>0</v>
      </c>
      <c r="G36" s="137">
        <f t="shared" si="6"/>
        <v>0</v>
      </c>
      <c r="H36" s="137">
        <f t="shared" si="6"/>
        <v>0</v>
      </c>
      <c r="I36" s="137">
        <f t="shared" si="6"/>
        <v>0</v>
      </c>
      <c r="J36" s="137">
        <f t="shared" si="6"/>
        <v>0</v>
      </c>
      <c r="K36" s="137">
        <f t="shared" si="6"/>
        <v>0</v>
      </c>
      <c r="L36" s="137">
        <f t="shared" si="6"/>
        <v>0</v>
      </c>
      <c r="M36" s="137">
        <f t="shared" si="6"/>
        <v>0</v>
      </c>
      <c r="N36" s="215">
        <f t="shared" si="6"/>
        <v>0</v>
      </c>
      <c r="Q36" s="150"/>
    </row>
    <row r="37" spans="1:17" ht="21.75" customHeight="1" x14ac:dyDescent="0.3">
      <c r="A37" s="307">
        <v>21</v>
      </c>
      <c r="B37" s="324" t="s">
        <v>338</v>
      </c>
      <c r="C37" s="325">
        <f>IF(D33+D35=0,0,$D$33/$D$35)</f>
        <v>0</v>
      </c>
      <c r="D37" s="233">
        <f>SUM(E37:N37)</f>
        <v>0</v>
      </c>
      <c r="E37" s="137">
        <f t="shared" ref="E37:N37" si="7">$C$38*$C$37*E34</f>
        <v>0</v>
      </c>
      <c r="F37" s="137">
        <f t="shared" si="7"/>
        <v>0</v>
      </c>
      <c r="G37" s="137">
        <f t="shared" si="7"/>
        <v>0</v>
      </c>
      <c r="H37" s="137">
        <f t="shared" si="7"/>
        <v>0</v>
      </c>
      <c r="I37" s="137">
        <f t="shared" si="7"/>
        <v>0</v>
      </c>
      <c r="J37" s="137">
        <f t="shared" si="7"/>
        <v>0</v>
      </c>
      <c r="K37" s="137">
        <f t="shared" si="7"/>
        <v>0</v>
      </c>
      <c r="L37" s="137">
        <f t="shared" si="7"/>
        <v>0</v>
      </c>
      <c r="M37" s="137">
        <f t="shared" si="7"/>
        <v>0</v>
      </c>
      <c r="N37" s="215">
        <f t="shared" si="7"/>
        <v>0</v>
      </c>
      <c r="Q37" s="150"/>
    </row>
    <row r="38" spans="1:17" ht="21.75" customHeight="1" x14ac:dyDescent="0.3">
      <c r="A38" s="307">
        <v>22</v>
      </c>
      <c r="B38" s="330" t="s">
        <v>339</v>
      </c>
      <c r="C38" s="331">
        <f>'HIPA-01'!D18</f>
        <v>0</v>
      </c>
      <c r="D38" s="332">
        <f>IF('HIPA-01'!C22="NINCS MEGOSZTÁS",'HIPA-05'!C38,SUM(E38:N38))</f>
        <v>0</v>
      </c>
      <c r="E38" s="331">
        <f>IF('HIPA-01'!$C$22="NINCS MEGOSZTÁS",0,SUM(E36:E37))</f>
        <v>0</v>
      </c>
      <c r="F38" s="331">
        <f>IF('HIPA-01'!$C$22="NINCS MEGOSZTÁS",0,SUM(F36:F37))</f>
        <v>0</v>
      </c>
      <c r="G38" s="331">
        <f>IF('HIPA-01'!$C$22="NINCS MEGOSZTÁS",0,SUM(G36:G37))</f>
        <v>0</v>
      </c>
      <c r="H38" s="331">
        <f>IF('HIPA-01'!$C$22="NINCS MEGOSZTÁS",0,SUM(H36:H37))</f>
        <v>0</v>
      </c>
      <c r="I38" s="331">
        <f>IF('HIPA-01'!$C$22="NINCS MEGOSZTÁS",0,SUM(I36:I37))</f>
        <v>0</v>
      </c>
      <c r="J38" s="331">
        <f>IF('HIPA-01'!$C$22="NINCS MEGOSZTÁS",0,SUM(J36:J37))</f>
        <v>0</v>
      </c>
      <c r="K38" s="331">
        <f>IF('HIPA-01'!$C$22="NINCS MEGOSZTÁS",0,SUM(K36:K37))</f>
        <v>0</v>
      </c>
      <c r="L38" s="331">
        <f>IF('HIPA-01'!$C$22="NINCS MEGOSZTÁS",0,SUM(L36:L37))</f>
        <v>0</v>
      </c>
      <c r="M38" s="331">
        <f>IF('HIPA-01'!$C$22="NINCS MEGOSZTÁS",0,SUM(M36:M37))</f>
        <v>0</v>
      </c>
      <c r="N38" s="333">
        <f>IF('HIPA-01'!$C$22="NINCS MEGOSZTÁS",0,SUM(N36:N37))</f>
        <v>0</v>
      </c>
    </row>
    <row r="39" spans="1:17" ht="27.6" hidden="1" x14ac:dyDescent="0.3">
      <c r="A39" s="307">
        <v>23</v>
      </c>
      <c r="B39" s="316" t="s">
        <v>340</v>
      </c>
      <c r="C39" s="321"/>
      <c r="D39" s="233">
        <f>SUM(E39:N39)</f>
        <v>0</v>
      </c>
      <c r="E39" s="128"/>
      <c r="F39" s="128"/>
      <c r="G39" s="128"/>
      <c r="H39" s="128"/>
      <c r="I39" s="128"/>
      <c r="J39" s="128"/>
      <c r="K39" s="128"/>
      <c r="L39" s="128"/>
      <c r="M39" s="128"/>
      <c r="N39" s="322"/>
      <c r="O39" s="74" t="s">
        <v>341</v>
      </c>
      <c r="Q39" s="150"/>
    </row>
    <row r="40" spans="1:17" ht="27.6" hidden="1" x14ac:dyDescent="0.3">
      <c r="A40" s="307">
        <v>24</v>
      </c>
      <c r="B40" s="316" t="s">
        <v>342</v>
      </c>
      <c r="C40" s="321"/>
      <c r="D40" s="233">
        <f>SUM(E40:N40)</f>
        <v>0</v>
      </c>
      <c r="E40" s="128"/>
      <c r="F40" s="128"/>
      <c r="G40" s="128"/>
      <c r="H40" s="128"/>
      <c r="I40" s="128"/>
      <c r="J40" s="128"/>
      <c r="K40" s="128"/>
      <c r="L40" s="128"/>
      <c r="M40" s="128"/>
      <c r="N40" s="322"/>
      <c r="O40" s="74" t="s">
        <v>341</v>
      </c>
      <c r="Q40" s="150"/>
    </row>
    <row r="41" spans="1:17" ht="21.75" customHeight="1" x14ac:dyDescent="0.3">
      <c r="A41" s="307">
        <v>25</v>
      </c>
      <c r="B41" s="316" t="s">
        <v>343</v>
      </c>
      <c r="C41" s="321"/>
      <c r="D41" s="233">
        <f>SUM(E41:N41)</f>
        <v>0</v>
      </c>
      <c r="E41" s="128"/>
      <c r="F41" s="128"/>
      <c r="G41" s="128"/>
      <c r="H41" s="128"/>
      <c r="I41" s="128"/>
      <c r="J41" s="128"/>
      <c r="K41" s="128"/>
      <c r="L41" s="128"/>
      <c r="M41" s="128"/>
      <c r="N41" s="322"/>
      <c r="Q41" s="150"/>
    </row>
    <row r="42" spans="1:17" ht="21.75" customHeight="1" x14ac:dyDescent="0.3">
      <c r="A42" s="307">
        <v>26</v>
      </c>
      <c r="B42" s="316" t="s">
        <v>258</v>
      </c>
      <c r="C42" s="321"/>
      <c r="D42" s="334">
        <f>IF('HIPA-01'!C22="NINCS MEGOSZTÁS",'HIPA-05'!E42,SUM((E38*E42)+(F38*F42)+(G38*G42)+(H38*H42)+(I38*I42)+(J38*J42)+(K38*K42)+(L38*L42)+(M38*M42)+(N38*N42))/D38)</f>
        <v>0.02</v>
      </c>
      <c r="E42" s="335">
        <v>0.02</v>
      </c>
      <c r="F42" s="335">
        <v>0.02</v>
      </c>
      <c r="G42" s="335">
        <v>0.02</v>
      </c>
      <c r="H42" s="335">
        <v>0.02</v>
      </c>
      <c r="I42" s="335">
        <v>0.02</v>
      </c>
      <c r="J42" s="335">
        <v>0.02</v>
      </c>
      <c r="K42" s="335">
        <v>0.02</v>
      </c>
      <c r="L42" s="335">
        <v>0.02</v>
      </c>
      <c r="M42" s="335">
        <v>0.02</v>
      </c>
      <c r="N42" s="336">
        <v>0.02</v>
      </c>
      <c r="Q42" s="150"/>
    </row>
    <row r="43" spans="1:17" ht="21.75" customHeight="1" x14ac:dyDescent="0.3">
      <c r="A43" s="307">
        <v>27</v>
      </c>
      <c r="B43" s="174" t="s">
        <v>145</v>
      </c>
      <c r="C43" s="181"/>
      <c r="D43" s="233">
        <f>SUM(E43:N43)</f>
        <v>0</v>
      </c>
      <c r="E43" s="128"/>
      <c r="F43" s="128"/>
      <c r="G43" s="128"/>
      <c r="H43" s="128"/>
      <c r="I43" s="128"/>
      <c r="J43" s="128"/>
      <c r="K43" s="128"/>
      <c r="L43" s="128"/>
      <c r="M43" s="128"/>
      <c r="N43" s="322"/>
    </row>
    <row r="44" spans="1:17" ht="55.2" x14ac:dyDescent="0.3">
      <c r="A44" s="307">
        <v>28</v>
      </c>
      <c r="B44" s="174" t="s">
        <v>387</v>
      </c>
      <c r="C44" s="181"/>
      <c r="D44" s="337"/>
      <c r="E44" s="138"/>
      <c r="F44" s="138"/>
      <c r="G44" s="138"/>
      <c r="H44" s="138"/>
      <c r="I44" s="138"/>
      <c r="J44" s="138"/>
      <c r="K44" s="138"/>
      <c r="L44" s="138"/>
      <c r="M44" s="138"/>
      <c r="N44" s="338"/>
    </row>
    <row r="45" spans="1:17" ht="21.75" customHeight="1" x14ac:dyDescent="0.3">
      <c r="A45" s="307">
        <v>29</v>
      </c>
      <c r="B45" s="174" t="s">
        <v>344</v>
      </c>
      <c r="C45" s="181"/>
      <c r="D45" s="323"/>
      <c r="E45" s="138"/>
      <c r="F45" s="138"/>
      <c r="G45" s="138"/>
      <c r="H45" s="138"/>
      <c r="I45" s="138"/>
      <c r="J45" s="138"/>
      <c r="K45" s="138"/>
      <c r="L45" s="138"/>
      <c r="M45" s="138"/>
      <c r="N45" s="338"/>
    </row>
    <row r="46" spans="1:17" ht="40.5" customHeight="1" x14ac:dyDescent="0.3">
      <c r="A46" s="307">
        <v>30</v>
      </c>
      <c r="B46" s="174" t="s">
        <v>345</v>
      </c>
      <c r="C46" s="181"/>
      <c r="D46" s="339"/>
      <c r="E46" s="138"/>
      <c r="F46" s="138"/>
      <c r="G46" s="138"/>
      <c r="H46" s="138"/>
      <c r="I46" s="138"/>
      <c r="J46" s="138"/>
      <c r="K46" s="138"/>
      <c r="L46" s="138"/>
      <c r="M46" s="138"/>
      <c r="N46" s="338"/>
    </row>
    <row r="47" spans="1:17" ht="52.5" customHeight="1" x14ac:dyDescent="0.3">
      <c r="A47" s="307">
        <v>31</v>
      </c>
      <c r="B47" s="174" t="s">
        <v>388</v>
      </c>
      <c r="C47" s="280"/>
      <c r="D47" s="337">
        <f>SUM(E47:N47)</f>
        <v>0</v>
      </c>
      <c r="E47" s="138"/>
      <c r="F47" s="138"/>
      <c r="G47" s="138"/>
      <c r="H47" s="138"/>
      <c r="I47" s="138"/>
      <c r="J47" s="138"/>
      <c r="K47" s="138"/>
      <c r="L47" s="138"/>
      <c r="M47" s="138"/>
      <c r="N47" s="338"/>
    </row>
    <row r="48" spans="1:17" ht="25.5" customHeight="1" x14ac:dyDescent="0.3">
      <c r="A48" s="307">
        <v>32</v>
      </c>
      <c r="B48" s="191" t="s">
        <v>346</v>
      </c>
      <c r="C48" s="340"/>
      <c r="D48" s="137" t="e">
        <f>SUM(E48:N48)</f>
        <v>#DIV/0!</v>
      </c>
      <c r="E48" s="141">
        <f>IF(E38=0,D45*7.5%,($D45*7.5%)*E38/$D38)</f>
        <v>0</v>
      </c>
      <c r="F48" s="141" t="e">
        <f>($D45*7.5%)*F38/$D38</f>
        <v>#DIV/0!</v>
      </c>
      <c r="G48" s="141" t="e">
        <f t="shared" ref="G48:N48" si="8">($D45*7.5%)*G38/$D38</f>
        <v>#DIV/0!</v>
      </c>
      <c r="H48" s="141" t="e">
        <f t="shared" si="8"/>
        <v>#DIV/0!</v>
      </c>
      <c r="I48" s="141" t="e">
        <f t="shared" si="8"/>
        <v>#DIV/0!</v>
      </c>
      <c r="J48" s="141" t="e">
        <f t="shared" si="8"/>
        <v>#DIV/0!</v>
      </c>
      <c r="K48" s="141" t="e">
        <f t="shared" si="8"/>
        <v>#DIV/0!</v>
      </c>
      <c r="L48" s="141" t="e">
        <f t="shared" si="8"/>
        <v>#DIV/0!</v>
      </c>
      <c r="M48" s="141" t="e">
        <f t="shared" si="8"/>
        <v>#DIV/0!</v>
      </c>
      <c r="N48" s="141" t="e">
        <f t="shared" si="8"/>
        <v>#DIV/0!</v>
      </c>
    </row>
    <row r="49" spans="1:17" ht="39.75" customHeight="1" x14ac:dyDescent="0.3">
      <c r="A49" s="341">
        <v>33</v>
      </c>
      <c r="B49" s="342" t="s">
        <v>151</v>
      </c>
      <c r="C49" s="192"/>
      <c r="D49" s="331" t="e">
        <f>SUM(E49:N49)</f>
        <v>#DIV/0!</v>
      </c>
      <c r="E49" s="343">
        <f>IF(E38=0,D46*10%,($D46*10%)*E38/$D38)</f>
        <v>0</v>
      </c>
      <c r="F49" s="343" t="e">
        <f>($D46*10%)*F38/$D38</f>
        <v>#DIV/0!</v>
      </c>
      <c r="G49" s="343" t="e">
        <f t="shared" ref="G49:N49" si="9">($D46*10%)*G38/$D38</f>
        <v>#DIV/0!</v>
      </c>
      <c r="H49" s="343" t="e">
        <f t="shared" si="9"/>
        <v>#DIV/0!</v>
      </c>
      <c r="I49" s="343" t="e">
        <f t="shared" si="9"/>
        <v>#DIV/0!</v>
      </c>
      <c r="J49" s="343" t="e">
        <f t="shared" si="9"/>
        <v>#DIV/0!</v>
      </c>
      <c r="K49" s="343" t="e">
        <f t="shared" si="9"/>
        <v>#DIV/0!</v>
      </c>
      <c r="L49" s="343" t="e">
        <f t="shared" si="9"/>
        <v>#DIV/0!</v>
      </c>
      <c r="M49" s="343" t="e">
        <f t="shared" si="9"/>
        <v>#DIV/0!</v>
      </c>
      <c r="N49" s="343" t="e">
        <f t="shared" si="9"/>
        <v>#DIV/0!</v>
      </c>
    </row>
    <row r="50" spans="1:17" ht="21.75" customHeight="1" x14ac:dyDescent="0.3">
      <c r="A50" s="344">
        <v>34</v>
      </c>
      <c r="B50" s="345" t="s">
        <v>347</v>
      </c>
      <c r="C50" s="346"/>
      <c r="D50" s="347"/>
      <c r="E50" s="348"/>
      <c r="F50" s="348"/>
      <c r="G50" s="348"/>
      <c r="H50" s="348"/>
      <c r="I50" s="348"/>
      <c r="J50" s="348"/>
      <c r="K50" s="348"/>
      <c r="L50" s="348"/>
      <c r="M50" s="348"/>
      <c r="N50" s="349"/>
    </row>
    <row r="51" spans="1:17" ht="21.75" customHeight="1" x14ac:dyDescent="0.3">
      <c r="A51" s="125">
        <v>35</v>
      </c>
      <c r="B51" s="350" t="s">
        <v>167</v>
      </c>
      <c r="C51" s="351"/>
      <c r="D51" s="352">
        <f>Alapa!C11</f>
        <v>0</v>
      </c>
      <c r="E51" s="353"/>
      <c r="F51" s="353"/>
      <c r="G51" s="353"/>
      <c r="H51" s="353"/>
      <c r="I51" s="353"/>
      <c r="J51" s="353"/>
      <c r="K51" s="353"/>
      <c r="L51" s="353"/>
      <c r="M51" s="353"/>
      <c r="N51" s="354"/>
    </row>
    <row r="52" spans="1:17" ht="21.75" customHeight="1" x14ac:dyDescent="0.3">
      <c r="A52" s="125">
        <v>36</v>
      </c>
      <c r="B52" s="350" t="s">
        <v>168</v>
      </c>
      <c r="C52" s="355"/>
      <c r="D52" s="356">
        <f>V2+151</f>
        <v>151</v>
      </c>
      <c r="E52" s="353"/>
      <c r="F52" s="353"/>
      <c r="G52" s="353"/>
      <c r="H52" s="353"/>
      <c r="I52" s="353"/>
      <c r="J52" s="353"/>
      <c r="K52" s="353"/>
      <c r="L52" s="353"/>
      <c r="M52" s="353"/>
      <c r="N52" s="354"/>
    </row>
    <row r="53" spans="1:17" ht="21.75" customHeight="1" x14ac:dyDescent="0.3">
      <c r="A53" s="125">
        <v>37</v>
      </c>
      <c r="B53" s="350" t="s">
        <v>348</v>
      </c>
      <c r="C53" s="355"/>
      <c r="D53" s="233">
        <f>SUM(E53:N53)</f>
        <v>0</v>
      </c>
      <c r="E53" s="128"/>
      <c r="F53" s="128"/>
      <c r="G53" s="128"/>
      <c r="H53" s="128"/>
      <c r="I53" s="128"/>
      <c r="J53" s="128"/>
      <c r="K53" s="128"/>
      <c r="L53" s="128"/>
      <c r="M53" s="128"/>
      <c r="N53" s="322"/>
    </row>
    <row r="54" spans="1:17" ht="21.75" customHeight="1" x14ac:dyDescent="0.3">
      <c r="A54" s="125">
        <v>38</v>
      </c>
      <c r="B54" s="350" t="s">
        <v>349</v>
      </c>
      <c r="C54" s="355"/>
      <c r="D54" s="233">
        <f>SUM(E54:N54)</f>
        <v>0</v>
      </c>
      <c r="E54" s="128"/>
      <c r="F54" s="128"/>
      <c r="G54" s="128"/>
      <c r="H54" s="128"/>
      <c r="I54" s="128"/>
      <c r="J54" s="128"/>
      <c r="K54" s="128"/>
      <c r="L54" s="128"/>
      <c r="M54" s="128"/>
      <c r="N54" s="322"/>
    </row>
    <row r="55" spans="1:17" ht="21.75" customHeight="1" x14ac:dyDescent="0.3">
      <c r="A55" s="125">
        <v>39</v>
      </c>
      <c r="B55" s="350" t="s">
        <v>350</v>
      </c>
      <c r="C55" s="355"/>
      <c r="D55" s="233">
        <f>SUM(E55:N55)</f>
        <v>0</v>
      </c>
      <c r="E55" s="141">
        <f t="shared" ref="E55:N55" si="10">SUM(E53:E54)</f>
        <v>0</v>
      </c>
      <c r="F55" s="141">
        <f t="shared" si="10"/>
        <v>0</v>
      </c>
      <c r="G55" s="141">
        <f t="shared" si="10"/>
        <v>0</v>
      </c>
      <c r="H55" s="141">
        <f t="shared" si="10"/>
        <v>0</v>
      </c>
      <c r="I55" s="141">
        <f t="shared" si="10"/>
        <v>0</v>
      </c>
      <c r="J55" s="141">
        <f t="shared" si="10"/>
        <v>0</v>
      </c>
      <c r="K55" s="141">
        <f t="shared" si="10"/>
        <v>0</v>
      </c>
      <c r="L55" s="141">
        <f t="shared" si="10"/>
        <v>0</v>
      </c>
      <c r="M55" s="141">
        <f t="shared" si="10"/>
        <v>0</v>
      </c>
      <c r="N55" s="270">
        <f t="shared" si="10"/>
        <v>0</v>
      </c>
      <c r="O55" s="148" t="s">
        <v>351</v>
      </c>
      <c r="Q55" s="150"/>
    </row>
    <row r="56" spans="1:17" ht="25.5" customHeight="1" x14ac:dyDescent="0.3">
      <c r="A56" s="357">
        <v>40</v>
      </c>
      <c r="B56" s="358" t="s">
        <v>352</v>
      </c>
      <c r="C56" s="359"/>
      <c r="D56" s="360">
        <f>SUM(E56:N56)</f>
        <v>0</v>
      </c>
      <c r="E56" s="361"/>
      <c r="F56" s="361"/>
      <c r="G56" s="361"/>
      <c r="H56" s="361"/>
      <c r="I56" s="361"/>
      <c r="J56" s="361"/>
      <c r="K56" s="361"/>
      <c r="L56" s="361"/>
      <c r="M56" s="361"/>
      <c r="N56" s="362"/>
      <c r="Q56" s="150"/>
    </row>
    <row r="57" spans="1:17" ht="25.5" customHeight="1" x14ac:dyDescent="0.3">
      <c r="B57" s="74" t="s">
        <v>353</v>
      </c>
      <c r="Q57" s="150"/>
    </row>
    <row r="58" spans="1:17" ht="41.4" x14ac:dyDescent="0.3">
      <c r="B58" s="124" t="s">
        <v>354</v>
      </c>
      <c r="Q58" s="150"/>
    </row>
    <row r="59" spans="1:17" x14ac:dyDescent="0.3">
      <c r="B59" s="74" t="s">
        <v>179</v>
      </c>
      <c r="Q59" s="150"/>
    </row>
    <row r="60" spans="1:17" ht="25.5" customHeight="1" x14ac:dyDescent="0.3">
      <c r="Q60" s="150"/>
    </row>
    <row r="61" spans="1:17" ht="25.5" customHeight="1" x14ac:dyDescent="0.3">
      <c r="Q61" s="150"/>
    </row>
    <row r="62" spans="1:17" ht="25.5" customHeight="1" x14ac:dyDescent="0.3">
      <c r="Q62" s="150"/>
    </row>
    <row r="63" spans="1:17" ht="25.5" customHeight="1" x14ac:dyDescent="0.3">
      <c r="Q63" s="150"/>
    </row>
    <row r="64" spans="1:17" ht="25.5" customHeight="1" x14ac:dyDescent="0.3">
      <c r="Q64" s="150"/>
    </row>
    <row r="65" spans="17:17" ht="25.5" customHeight="1" x14ac:dyDescent="0.3">
      <c r="Q65" s="150"/>
    </row>
    <row r="66" spans="17:17" ht="25.5" customHeight="1" x14ac:dyDescent="0.3">
      <c r="Q66" s="150"/>
    </row>
    <row r="67" spans="17:17" ht="25.5" customHeight="1" x14ac:dyDescent="0.3">
      <c r="Q67" s="150"/>
    </row>
    <row r="68" spans="17:17" ht="25.5" customHeight="1" x14ac:dyDescent="0.3">
      <c r="Q68" s="150"/>
    </row>
    <row r="69" spans="17:17" ht="25.5" customHeight="1" x14ac:dyDescent="0.3"/>
    <row r="70" spans="17:17" ht="25.5" customHeight="1" x14ac:dyDescent="0.3"/>
  </sheetData>
  <mergeCells count="1">
    <mergeCell ref="E13:N14"/>
  </mergeCells>
  <dataValidations count="1">
    <dataValidation type="list" allowBlank="1" showInputMessage="1" showErrorMessage="1" sqref="C13" xr:uid="{00000000-0002-0000-0700-000000000000}">
      <formula1>$S$2:$T$2</formula1>
      <formula2>0</formula2>
    </dataValidation>
  </dataValidations>
  <hyperlinks>
    <hyperlink ref="O1" location="Tartalom!A1" display="TARTALOM" xr:uid="{00000000-0004-0000-0700-000000000000}"/>
    <hyperlink ref="O55" location="'HIPA-01'!A1" display="Következő munkalap HIPA-01" xr:uid="{00000000-0004-0000-07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J25"/>
  <sheetViews>
    <sheetView showGridLines="0" zoomScaleNormal="100" workbookViewId="0"/>
  </sheetViews>
  <sheetFormatPr defaultColWidth="8.88671875" defaultRowHeight="13.8" x14ac:dyDescent="0.3"/>
  <cols>
    <col min="1" max="1" width="4.88671875" style="74" customWidth="1"/>
    <col min="2" max="2" width="61.6640625" style="74" customWidth="1"/>
    <col min="3" max="4" width="14.44140625" style="74" customWidth="1"/>
    <col min="5" max="15" width="14.33203125" style="74" customWidth="1"/>
    <col min="16" max="16" width="28.109375" style="74" customWidth="1"/>
    <col min="17" max="1024" width="8.88671875" style="74"/>
  </cols>
  <sheetData>
    <row r="1" spans="1:27" x14ac:dyDescent="0.3">
      <c r="A1" s="75" t="s">
        <v>61</v>
      </c>
      <c r="B1" s="76"/>
      <c r="C1" s="75"/>
      <c r="D1" s="75"/>
      <c r="E1" s="75"/>
      <c r="F1" s="164"/>
      <c r="G1" s="152" t="s">
        <v>70</v>
      </c>
    </row>
    <row r="2" spans="1:27" ht="15.6" x14ac:dyDescent="0.3">
      <c r="A2" s="79"/>
      <c r="B2" s="79"/>
      <c r="C2" s="79"/>
      <c r="D2" s="79"/>
      <c r="E2" s="79"/>
      <c r="F2" s="79"/>
      <c r="G2" s="80" t="s">
        <v>72</v>
      </c>
    </row>
    <row r="3" spans="1:27" x14ac:dyDescent="0.3">
      <c r="A3" s="75" t="s">
        <v>355</v>
      </c>
      <c r="B3" s="75"/>
      <c r="C3" s="79"/>
      <c r="D3" s="79"/>
      <c r="E3" s="79"/>
      <c r="F3" s="79"/>
      <c r="G3" s="81"/>
    </row>
    <row r="4" spans="1:27" ht="14.4" x14ac:dyDescent="0.3">
      <c r="A4" s="87" t="str">
        <f>CONCATENATE("Ügyfél:   ",Alapa!$C$17)</f>
        <v xml:space="preserve">Ügyfél:   </v>
      </c>
      <c r="B4" s="87"/>
      <c r="C4" s="154" t="str">
        <f>"Dátum:"</f>
        <v>Dátum:</v>
      </c>
      <c r="D4" s="85"/>
      <c r="E4" s="86"/>
      <c r="F4" s="88"/>
    </row>
    <row r="5" spans="1:27" ht="14.4" x14ac:dyDescent="0.3">
      <c r="A5" s="87" t="str">
        <f>CONCATENATE("Fordulónap: ",Alapa!$C$12)</f>
        <v xml:space="preserve">Fordulónap: </v>
      </c>
      <c r="B5" s="87"/>
      <c r="C5" s="95" t="str">
        <f>"Készítette:"</f>
        <v>Készítette:</v>
      </c>
      <c r="D5" s="90"/>
      <c r="E5" s="91" t="e">
        <f>VLOOKUP(H5,Alapa!$G$2:$H$22,2)</f>
        <v>#N/A</v>
      </c>
      <c r="F5" s="91"/>
      <c r="G5" s="92" t="s">
        <v>4</v>
      </c>
      <c r="H5" s="93">
        <v>1</v>
      </c>
    </row>
    <row r="6" spans="1:27" ht="14.4" x14ac:dyDescent="0.3">
      <c r="A6" s="94"/>
      <c r="B6" s="94"/>
      <c r="C6" s="95" t="s">
        <v>16</v>
      </c>
      <c r="D6" s="88"/>
      <c r="E6" s="88" t="str">
        <f>IF(Alapa!$H$2=0," ",Alapa!$H$2)</f>
        <v xml:space="preserve"> </v>
      </c>
      <c r="F6" s="88"/>
    </row>
    <row r="7" spans="1:27" ht="14.4" x14ac:dyDescent="0.3">
      <c r="A7" s="96" t="s">
        <v>356</v>
      </c>
      <c r="B7" s="94"/>
      <c r="C7" s="52"/>
      <c r="D7" s="52"/>
      <c r="E7" s="97"/>
      <c r="F7" s="97"/>
    </row>
    <row r="8" spans="1:27" ht="20.399999999999999" x14ac:dyDescent="0.3">
      <c r="A8" s="159" t="s">
        <v>357</v>
      </c>
      <c r="B8" s="245" t="s">
        <v>358</v>
      </c>
      <c r="C8" s="101"/>
      <c r="D8" s="101"/>
      <c r="E8" s="229"/>
      <c r="F8" s="102"/>
      <c r="G8" s="277"/>
    </row>
    <row r="9" spans="1:27" ht="14.4" x14ac:dyDescent="0.3">
      <c r="A9" s="103" t="s">
        <v>77</v>
      </c>
      <c r="B9" s="94"/>
      <c r="C9" s="104" t="s">
        <v>78</v>
      </c>
      <c r="D9" s="104"/>
      <c r="E9" s="97"/>
      <c r="F9" s="105"/>
    </row>
    <row r="10" spans="1:27" ht="14.4" x14ac:dyDescent="0.3">
      <c r="A10" s="106">
        <f>Alapa!C25</f>
        <v>0</v>
      </c>
      <c r="B10" s="107"/>
      <c r="C10" s="108">
        <f>Alapa!C17</f>
        <v>0</v>
      </c>
      <c r="D10" s="108"/>
      <c r="E10" s="230"/>
      <c r="F10" s="109"/>
    </row>
    <row r="11" spans="1:27" ht="25.5" customHeight="1" x14ac:dyDescent="0.3">
      <c r="A11" s="164"/>
      <c r="B11" s="250"/>
      <c r="C11" s="250"/>
      <c r="D11" s="250"/>
      <c r="E11" s="122"/>
      <c r="F11" s="122"/>
    </row>
    <row r="12" spans="1:27" ht="25.5" customHeight="1" x14ac:dyDescent="0.3">
      <c r="A12" s="449" t="s">
        <v>359</v>
      </c>
      <c r="B12" s="449"/>
      <c r="C12" s="449"/>
      <c r="D12" s="449"/>
      <c r="E12" s="449"/>
      <c r="F12" s="449"/>
    </row>
    <row r="13" spans="1:27" ht="25.5" customHeight="1" x14ac:dyDescent="0.3">
      <c r="A13" s="363"/>
      <c r="B13" s="364" t="s">
        <v>360</v>
      </c>
      <c r="C13" s="363"/>
      <c r="D13" s="363"/>
      <c r="E13" s="363"/>
      <c r="F13" s="363"/>
    </row>
    <row r="14" spans="1:27" ht="25.5" customHeight="1" x14ac:dyDescent="0.3">
      <c r="A14" s="363"/>
      <c r="B14" s="365" t="str">
        <f>CONCATENATE("A(z) ",C10," a 2014. évi LXXVI Tv. hatálya alá tartozik?")</f>
        <v>A(z) 0 a 2014. évi LXXVI Tv. hatálya alá tartozik?</v>
      </c>
      <c r="C14" s="115" t="s">
        <v>73</v>
      </c>
      <c r="D14" s="363"/>
      <c r="E14" s="363"/>
      <c r="F14" s="363"/>
      <c r="AA14" s="74" t="s">
        <v>71</v>
      </c>
    </row>
    <row r="15" spans="1:27" ht="24" customHeight="1" x14ac:dyDescent="0.3">
      <c r="A15" s="363"/>
      <c r="B15" s="363"/>
      <c r="C15" s="363"/>
      <c r="D15" s="363"/>
      <c r="E15" s="366" t="s">
        <v>119</v>
      </c>
      <c r="F15" s="366"/>
      <c r="AA15" s="74" t="s">
        <v>73</v>
      </c>
    </row>
    <row r="16" spans="1:27" ht="27.6" x14ac:dyDescent="0.3">
      <c r="A16" s="168"/>
      <c r="B16" s="169" t="s">
        <v>361</v>
      </c>
      <c r="C16" s="171">
        <f>'HIPA-01'!F11</f>
        <v>0</v>
      </c>
      <c r="D16" s="171" t="s">
        <v>362</v>
      </c>
      <c r="E16" s="450" t="str">
        <f>'HIPA-01'!E12</f>
        <v>Megjegyzés/Referencia</v>
      </c>
      <c r="F16" s="450"/>
    </row>
    <row r="17" spans="1:6" ht="24" customHeight="1" x14ac:dyDescent="0.3">
      <c r="A17" s="367">
        <v>1</v>
      </c>
      <c r="B17" s="174" t="s">
        <v>363</v>
      </c>
      <c r="C17" s="175" t="s">
        <v>364</v>
      </c>
      <c r="D17" s="178">
        <f>IF($C$14="IGEN",'HIPA-01'!D18,0)</f>
        <v>0</v>
      </c>
      <c r="E17" s="451"/>
      <c r="F17" s="451"/>
    </row>
    <row r="18" spans="1:6" ht="25.5" customHeight="1" x14ac:dyDescent="0.3">
      <c r="A18" s="367">
        <v>2</v>
      </c>
      <c r="B18" s="174" t="s">
        <v>365</v>
      </c>
      <c r="C18" s="181"/>
      <c r="D18" s="139"/>
      <c r="E18" s="451"/>
      <c r="F18" s="451"/>
    </row>
    <row r="19" spans="1:6" ht="25.5" customHeight="1" x14ac:dyDescent="0.3">
      <c r="A19" s="367">
        <v>3</v>
      </c>
      <c r="B19" s="174" t="s">
        <v>366</v>
      </c>
      <c r="C19" s="181"/>
      <c r="D19" s="178">
        <f>D17-D18</f>
        <v>0</v>
      </c>
      <c r="E19" s="451"/>
      <c r="F19" s="451"/>
    </row>
    <row r="20" spans="1:6" ht="25.5" customHeight="1" x14ac:dyDescent="0.3">
      <c r="A20" s="368">
        <v>4</v>
      </c>
      <c r="B20" s="196" t="s">
        <v>367</v>
      </c>
      <c r="C20" s="369">
        <v>3.0000000000000001E-3</v>
      </c>
      <c r="D20" s="146">
        <f>D19*$C20</f>
        <v>0</v>
      </c>
      <c r="E20" s="448"/>
      <c r="F20" s="448"/>
    </row>
    <row r="25" spans="1:6" ht="51" customHeight="1" x14ac:dyDescent="0.3"/>
  </sheetData>
  <mergeCells count="6">
    <mergeCell ref="E20:F20"/>
    <mergeCell ref="A12:F12"/>
    <mergeCell ref="E16:F16"/>
    <mergeCell ref="E17:F17"/>
    <mergeCell ref="E18:F18"/>
    <mergeCell ref="E19:F19"/>
  </mergeCells>
  <dataValidations count="1">
    <dataValidation type="list" allowBlank="1" showInputMessage="1" showErrorMessage="1" sqref="C14" xr:uid="{00000000-0002-0000-0800-000000000000}">
      <formula1>$AA$14:$AA$15</formula1>
      <formula2>0</formula2>
    </dataValidation>
  </dataValidations>
  <hyperlinks>
    <hyperlink ref="G1" location="Tartalom!A1" display="TARTALOM" xr:uid="{00000000-0004-0000-0800-000000000000}"/>
    <hyperlink ref="C17" location="'HIPA-01'!B18" display="HIPA-01'!B18" xr:uid="{00000000-0004-0000-08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legacyDrawing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5</vt:i4>
      </vt:variant>
    </vt:vector>
  </HeadingPairs>
  <TitlesOfParts>
    <vt:vector size="16" baseType="lpstr">
      <vt:lpstr>Munkalap2_</vt:lpstr>
      <vt:lpstr>Tartalom</vt:lpstr>
      <vt:lpstr>HIPA-00</vt:lpstr>
      <vt:lpstr>HIPA-01</vt:lpstr>
      <vt:lpstr>HIPA-02</vt:lpstr>
      <vt:lpstr>HIPA-03</vt:lpstr>
      <vt:lpstr>HIPA-04</vt:lpstr>
      <vt:lpstr>HIPA-05</vt:lpstr>
      <vt:lpstr>INNOV</vt:lpstr>
      <vt:lpstr>REHAB</vt:lpstr>
      <vt:lpstr>Alapa</vt:lpstr>
      <vt:lpstr>Munkalap2_!Nyomtatási_cím</vt:lpstr>
      <vt:lpstr>Munkalap2_!Nyomtatási_terület</vt:lpstr>
      <vt:lpstr>'HIPA-01'!Print_Area</vt:lpstr>
      <vt:lpstr>Tartalom!Print_Area</vt:lpstr>
      <vt:lpstr>'HIPA-03'!Print_Titles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v.1.23.51.0.0#2023-08-22</dc:description>
  <cp:lastPrinted>2023-08-18T12:54:18Z</cp:lastPrinted>
  <dcterms:created xsi:type="dcterms:W3CDTF">2009-11-24T14:54:53Z</dcterms:created>
  <dcterms:modified xsi:type="dcterms:W3CDTF">2023-08-18T12:54:35Z</dcterms:modified>
  <dc:language>hu-HU</dc:language>
</cp:coreProperties>
</file>